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2"/>
  </bookViews>
  <sheets>
    <sheet name="bal_07" sheetId="1" r:id="rId1"/>
    <sheet name="opr_07" sheetId="2" r:id="rId2"/>
    <sheet name="pp_07" sheetId="3" r:id="rId3"/>
  </sheets>
  <externalReferences>
    <externalReference r:id="rId6"/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work</author>
  </authors>
  <commentList>
    <comment ref="L9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с/ка 601</t>
        </r>
      </text>
    </comment>
    <comment ref="L11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 xml:space="preserve">с/ка 602
</t>
        </r>
      </text>
    </comment>
    <comment ref="L12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с/ка 603</t>
        </r>
      </text>
    </comment>
    <comment ref="L13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с/ки 604
</t>
        </r>
      </text>
    </comment>
    <comment ref="L14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с/ка 605</t>
        </r>
        <r>
          <rPr>
            <sz val="8"/>
            <rFont val="Tahoma"/>
            <family val="0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с/ки 6080,6081,6090,6091</t>
        </r>
      </text>
    </comment>
    <comment ref="L18" authorId="0">
      <text>
        <r>
          <rPr>
            <b/>
            <sz val="9"/>
            <rFont val="Tahoma"/>
            <family val="2"/>
          </rPr>
          <t>work:</t>
        </r>
        <r>
          <rPr>
            <sz val="12"/>
            <rFont val="Tahoma"/>
            <family val="2"/>
          </rPr>
          <t xml:space="preserve">
с/ки 6071, 6072</t>
        </r>
      </text>
    </comment>
  </commentList>
</comments>
</file>

<file path=xl/sharedStrings.xml><?xml version="1.0" encoding="utf-8"?>
<sst xmlns="http://schemas.openxmlformats.org/spreadsheetml/2006/main" count="241" uniqueCount="130">
  <si>
    <t xml:space="preserve"> БАЛАНС</t>
  </si>
  <si>
    <t>АКТИВ</t>
  </si>
  <si>
    <t>ПАСИВ</t>
  </si>
  <si>
    <t>раздели групи статии</t>
  </si>
  <si>
    <t>сума хил.лв</t>
  </si>
  <si>
    <t xml:space="preserve">текуща година </t>
  </si>
  <si>
    <t>предходна година</t>
  </si>
  <si>
    <t>А.КРАТКОТРАЙНИ АКТИВИ</t>
  </si>
  <si>
    <t>А.ЗАДЪЛЖЕНИЯ</t>
  </si>
  <si>
    <t xml:space="preserve">І.Парични средства  </t>
  </si>
  <si>
    <t>І.Краткосрочни задължения</t>
  </si>
  <si>
    <t>ВСИЧКО  І</t>
  </si>
  <si>
    <t>ІІ.Краткосрочни вземания</t>
  </si>
  <si>
    <t>ІІ.Дългосрочни задължения</t>
  </si>
  <si>
    <t>ВСИЧКО  ІІ</t>
  </si>
  <si>
    <t>ІІІ.Материални активи</t>
  </si>
  <si>
    <t>Б.ЛИКВИДАЦИОНЕН КАПИТАЛ</t>
  </si>
  <si>
    <t>ВСИЧКО  ІІІ</t>
  </si>
  <si>
    <t>І.Основен капитал</t>
  </si>
  <si>
    <t>ІІ.Финансов резултат от ликвидацията</t>
  </si>
  <si>
    <t>ІV. Финансови активи</t>
  </si>
  <si>
    <t>IІІ.Резерви, в т.ч.</t>
  </si>
  <si>
    <t>ВСИЧКО  ІV</t>
  </si>
  <si>
    <t>Резерв от последващи оценки на активи и пасиви</t>
  </si>
  <si>
    <t>ОБЩО РАЗДЕЛ  А:</t>
  </si>
  <si>
    <t>Други резерви</t>
  </si>
  <si>
    <t>ОБЩО РАЗДЕЛ  Б:</t>
  </si>
  <si>
    <t>СУМА НА АКТИВА</t>
  </si>
  <si>
    <t>СУМА НА ПАСИВА</t>
  </si>
  <si>
    <t>В. УСЛОВНИ АКТИВИ</t>
  </si>
  <si>
    <t>В. УСЛОВНИ ПАСИВИ</t>
  </si>
  <si>
    <t>Съставител:</t>
  </si>
  <si>
    <t xml:space="preserve">               Синдик:</t>
  </si>
  <si>
    <t xml:space="preserve">                        /Н.Стратиева/</t>
  </si>
  <si>
    <t xml:space="preserve">                              /В.Манолова/</t>
  </si>
  <si>
    <t>"СТОМАНА"  АД  В   НЕСЪСТОЯТЕЛНОСТ</t>
  </si>
  <si>
    <t>сума</t>
  </si>
  <si>
    <t>Заверил:  "БФОК" ООД                                            Регистриран одитор:</t>
  </si>
  <si>
    <t>/Зоя Петрова/</t>
  </si>
  <si>
    <t>Приложение   2   към    СС   13</t>
  </si>
  <si>
    <t>ОТЧЕТ</t>
  </si>
  <si>
    <t>Приложение 2</t>
  </si>
  <si>
    <t>за приходите  и  разходите</t>
  </si>
  <si>
    <t>Към чл.40, ал.1, т.2</t>
  </si>
  <si>
    <t>на "С Т О М А Н А" - А Д в несъстоятелност- гр. П Е Р Н И К</t>
  </si>
  <si>
    <t>на "С Т О М А Н А" - А Д - гр. П Е Р Н И К</t>
  </si>
  <si>
    <t>В ХИЛ. ЛЕВА</t>
  </si>
  <si>
    <t>НАИМЕНОВАНИЕ НА РАЗХОДИТЕ</t>
  </si>
  <si>
    <t>Сума (лв)</t>
  </si>
  <si>
    <t>НАИМЕНОВАНИЕ НА ПРИХОДИТЕ</t>
  </si>
  <si>
    <t>Сума хил.лв</t>
  </si>
  <si>
    <t>Сума хил.лв.</t>
  </si>
  <si>
    <t>текуща година</t>
  </si>
  <si>
    <t xml:space="preserve">а </t>
  </si>
  <si>
    <t>I</t>
  </si>
  <si>
    <t>РАЗХОДИ ПО ЛИКВИДАЦИЯТА</t>
  </si>
  <si>
    <t>ПРИХОДИ ОТ ЛИКВИДАЦИЯТА</t>
  </si>
  <si>
    <t>Разходи за издръжка на ликвидаторите</t>
  </si>
  <si>
    <t>Приходи от продажби на:</t>
  </si>
  <si>
    <t>Разходи за персонала</t>
  </si>
  <si>
    <t>а</t>
  </si>
  <si>
    <t>активи за продажба</t>
  </si>
  <si>
    <t>Балансова стойност на продадените активи/без продукция/</t>
  </si>
  <si>
    <t>Финансови приходи</t>
  </si>
  <si>
    <t>Финансови разходи</t>
  </si>
  <si>
    <t>Други приходи</t>
  </si>
  <si>
    <t>Други разходи,свързани с ликвидацията</t>
  </si>
  <si>
    <t>Приходи от възстановена обезценка на вземания</t>
  </si>
  <si>
    <t>в т. ч.приходи от възстановена обезценка на вземания</t>
  </si>
  <si>
    <t>ВСИЧКО ЗА I:</t>
  </si>
  <si>
    <t>ВСИЧКО ЗА ГРУПА I:</t>
  </si>
  <si>
    <t>ІІ</t>
  </si>
  <si>
    <t>СЧЕТОВОДНА ПЕЧАЛБА ОТ ЛИКВИДАЦИЯ</t>
  </si>
  <si>
    <t>СЧЕТОВОДНА ЗАГУБА ОТ ЛИКВИДАЦИЯ</t>
  </si>
  <si>
    <t>ІІІ</t>
  </si>
  <si>
    <t>РАЗХОДИ ЗА ДАНЪЦИ ОТ ПЕЧАЛБАТА</t>
  </si>
  <si>
    <t>ЗАГУБА ОТ ЛИКВИДАЦИЯ</t>
  </si>
  <si>
    <t>ІV</t>
  </si>
  <si>
    <t>ПЕЧАЛБА ОТ ЛИКВИДАЦИЯ</t>
  </si>
  <si>
    <t>ВСИЧКО (I+III+IV)</t>
  </si>
  <si>
    <t>ВСИЧКО (I+III)</t>
  </si>
  <si>
    <t>Синдик:</t>
  </si>
  <si>
    <t>/Н.Стратиева/</t>
  </si>
  <si>
    <t>/В.МаноловаІ</t>
  </si>
  <si>
    <t>/В.Манолова/</t>
  </si>
  <si>
    <t>Приложение № 3</t>
  </si>
  <si>
    <t>за паричните потоци по прекия метод</t>
  </si>
  <si>
    <t>Към СС 13</t>
  </si>
  <si>
    <t>на  "СТОМАНА"   АД    ПЕРНИК В НЕСЪСТОЯТЕЛНОСТ</t>
  </si>
  <si>
    <t>( лв.)</t>
  </si>
  <si>
    <t>( хил. лв.)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</si>
  <si>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</si>
  <si>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</si>
  <si>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</si>
  <si>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</si>
  <si>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</si>
  <si>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</si>
  <si>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потоци, свързани с вземания и задължения,възникнали преди ликвидацията</t>
  </si>
  <si>
    <t>1.Парични потоци , свързани с търговски контрагенти</t>
  </si>
  <si>
    <t>2. Парични потоци , свързани с разчети с персонала</t>
  </si>
  <si>
    <t>3. Парични потоци , свързани с финансови институции</t>
  </si>
  <si>
    <t>4. Парични потоци , свързани с държавни органи</t>
  </si>
  <si>
    <t>5. Парични потоци , свързани с други дебитори и кредитори</t>
  </si>
  <si>
    <t>6. Парични потоци , свързани със собствениците</t>
  </si>
  <si>
    <t>Всичко парични потоци, свързани свземания и задължения, възникнали преди ликвидацията(А)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</si>
  <si>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</si>
  <si>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</si>
  <si>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</si>
  <si>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</si>
  <si>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</si>
  <si>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</si>
  <si>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</si>
  <si>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Б. Парични потоци ,свързани със сделки по време на ликвидацията</t>
  </si>
  <si>
    <t>1.Парични потоци , свързани с  контрагенти</t>
  </si>
  <si>
    <t>2. Парични потоци , свързани с финансови активи</t>
  </si>
  <si>
    <t>3. Парични потоци , свързани с разчети с персонала</t>
  </si>
  <si>
    <t>4. Парични потоци , свързани с лихви, комисионни, дивиденти и други подобни</t>
  </si>
  <si>
    <t>6. Други парични потоци от ликвидационна дейност</t>
  </si>
  <si>
    <t>Всичко парични потоци от сделки по време на ликвидацията (Б)</t>
  </si>
  <si>
    <t>В. Изменения на паричните средства през периода (А+Б)</t>
  </si>
  <si>
    <t>Г. Парични средства в началото на периода</t>
  </si>
  <si>
    <t>Д. Парични средства в края на периода</t>
  </si>
  <si>
    <t xml:space="preserve">                                        /Н.Стратиева /</t>
  </si>
  <si>
    <t>/В Манолова /</t>
  </si>
  <si>
    <t>на "Стомана"АД в несъстоятелност към 31.12.2007г</t>
  </si>
  <si>
    <t>към 31.12.2007 год.</t>
  </si>
  <si>
    <t>към 31.12.2007</t>
  </si>
  <si>
    <t xml:space="preserve">                       Изготвил :</t>
  </si>
  <si>
    <t xml:space="preserve">                  Синдик :</t>
  </si>
  <si>
    <t>op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</si>
</sst>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ok"/>
      <family val="0"/>
    </font>
    <font>
      <u val="single"/>
      <sz val="14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b/>
      <sz val="10"/>
      <name val="Times New Roman Cyr"/>
      <family val="1"/>
    </font>
    <font>
      <sz val="10"/>
      <name val="TmsCyr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sz val="10"/>
      <name val="Hebar"/>
      <family val="0"/>
    </font>
    <font>
      <sz val="10"/>
      <color indexed="9"/>
      <name val="Times New Roman Cyr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21" applyNumberFormat="1" applyFont="1" applyBorder="1" applyAlignment="1">
      <alignment vertical="center" wrapText="1"/>
      <protection/>
    </xf>
    <xf numFmtId="0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1" xfId="21" applyNumberFormat="1" applyFont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21" applyFont="1" applyAlignment="1">
      <alignment horizontal="right" vertical="center"/>
      <protection/>
    </xf>
    <xf numFmtId="0" fontId="2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3" fontId="0" fillId="0" borderId="0" xfId="21" applyNumberFormat="1" applyFont="1" applyAlignment="1">
      <alignment horizontal="left" vertical="center"/>
      <protection/>
    </xf>
    <xf numFmtId="0" fontId="2" fillId="0" borderId="0" xfId="21" applyFont="1" applyAlignment="1">
      <alignment horizontal="centerContinuous" vertical="center"/>
      <protection/>
    </xf>
    <xf numFmtId="0" fontId="4" fillId="0" borderId="0" xfId="21" applyFont="1" applyBorder="1" applyAlignment="1" applyProtection="1">
      <alignment horizontal="center" vertical="center" wrapText="1"/>
      <protection/>
    </xf>
    <xf numFmtId="3" fontId="4" fillId="0" borderId="0" xfId="21" applyNumberFormat="1" applyFont="1" applyBorder="1" applyAlignment="1" applyProtection="1">
      <alignment horizontal="centerContinuous" vertical="center" wrapText="1"/>
      <protection/>
    </xf>
    <xf numFmtId="0" fontId="4" fillId="0" borderId="0" xfId="21" applyFont="1" applyAlignment="1" applyProtection="1">
      <alignment horizontal="center" vertical="center" wrapText="1"/>
      <protection/>
    </xf>
    <xf numFmtId="3" fontId="4" fillId="0" borderId="0" xfId="21" applyNumberFormat="1" applyFont="1" applyAlignment="1" applyProtection="1">
      <alignment horizontal="centerContinuous" vertical="center"/>
      <protection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4" fillId="0" borderId="0" xfId="21" applyFont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 wrapText="1"/>
      <protection locked="0"/>
    </xf>
    <xf numFmtId="3" fontId="2" fillId="0" borderId="0" xfId="21" applyNumberFormat="1" applyFont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 wrapText="1"/>
    </xf>
    <xf numFmtId="3" fontId="4" fillId="0" borderId="4" xfId="21" applyNumberFormat="1" applyFont="1" applyBorder="1" applyAlignment="1">
      <alignment horizontal="center" vertical="center" wrapText="1"/>
      <protection/>
    </xf>
    <xf numFmtId="3" fontId="4" fillId="0" borderId="1" xfId="21" applyNumberFormat="1" applyFont="1" applyBorder="1" applyAlignment="1">
      <alignment horizontal="center" vertical="center" wrapText="1"/>
      <protection/>
    </xf>
    <xf numFmtId="3" fontId="4" fillId="0" borderId="5" xfId="21" applyNumberFormat="1" applyFont="1" applyBorder="1" applyAlignment="1">
      <alignment horizontal="center" vertical="center" wrapText="1"/>
      <protection/>
    </xf>
    <xf numFmtId="3" fontId="4" fillId="0" borderId="0" xfId="21" applyNumberFormat="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 wrapText="1"/>
      <protection/>
    </xf>
    <xf numFmtId="3" fontId="4" fillId="0" borderId="6" xfId="21" applyNumberFormat="1" applyFont="1" applyBorder="1" applyAlignment="1">
      <alignment horizontal="center" vertical="center" wrapText="1"/>
      <protection/>
    </xf>
    <xf numFmtId="3" fontId="2" fillId="0" borderId="1" xfId="21" applyNumberFormat="1" applyFont="1" applyBorder="1" applyAlignment="1">
      <alignment horizontal="center" vertical="center" wrapText="1"/>
      <protection/>
    </xf>
    <xf numFmtId="4" fontId="2" fillId="0" borderId="1" xfId="21" applyNumberFormat="1" applyFont="1" applyBorder="1" applyAlignment="1" applyProtection="1">
      <alignment horizontal="center" vertical="center" wrapText="1"/>
      <protection locked="0"/>
    </xf>
    <xf numFmtId="3" fontId="2" fillId="0" borderId="1" xfId="21" applyNumberFormat="1" applyFont="1" applyBorder="1" applyAlignment="1" applyProtection="1">
      <alignment horizontal="center" vertical="center"/>
      <protection locked="0"/>
    </xf>
    <xf numFmtId="3" fontId="2" fillId="0" borderId="7" xfId="21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wrapText="1"/>
    </xf>
    <xf numFmtId="4" fontId="2" fillId="0" borderId="0" xfId="21" applyNumberFormat="1" applyFont="1" applyBorder="1" applyAlignment="1" applyProtection="1">
      <alignment horizontal="center" vertical="center" wrapText="1"/>
      <protection locked="0"/>
    </xf>
    <xf numFmtId="0" fontId="4" fillId="0" borderId="1" xfId="21" applyFont="1" applyBorder="1" applyAlignment="1">
      <alignment vertical="center" wrapText="1"/>
      <protection/>
    </xf>
    <xf numFmtId="3" fontId="2" fillId="0" borderId="1" xfId="21" applyNumberFormat="1" applyFont="1" applyBorder="1" applyAlignment="1">
      <alignment vertical="center" wrapText="1"/>
      <protection/>
    </xf>
    <xf numFmtId="3" fontId="2" fillId="0" borderId="4" xfId="21" applyNumberFormat="1" applyFont="1" applyBorder="1" applyAlignment="1" applyProtection="1">
      <alignment vertical="center"/>
      <protection locked="0"/>
    </xf>
    <xf numFmtId="3" fontId="2" fillId="0" borderId="6" xfId="21" applyNumberFormat="1" applyFont="1" applyBorder="1" applyAlignment="1">
      <alignment horizontal="center" vertical="center" wrapText="1"/>
      <protection/>
    </xf>
    <xf numFmtId="4" fontId="2" fillId="0" borderId="9" xfId="21" applyNumberFormat="1" applyFont="1" applyBorder="1" applyAlignment="1" applyProtection="1">
      <alignment horizontal="center" vertical="center" wrapText="1"/>
      <protection locked="0"/>
    </xf>
    <xf numFmtId="3" fontId="2" fillId="0" borderId="10" xfId="21" applyNumberFormat="1" applyFont="1" applyBorder="1" applyAlignment="1" applyProtection="1">
      <alignment horizontal="center" vertical="center"/>
      <protection locked="0"/>
    </xf>
    <xf numFmtId="3" fontId="2" fillId="0" borderId="11" xfId="21" applyNumberFormat="1" applyFont="1" applyBorder="1" applyAlignment="1">
      <alignment horizontal="center" vertical="center" wrapText="1"/>
      <protection/>
    </xf>
    <xf numFmtId="4" fontId="2" fillId="0" borderId="12" xfId="21" applyNumberFormat="1" applyFont="1" applyBorder="1" applyAlignment="1" applyProtection="1">
      <alignment horizontal="center" vertical="center" wrapText="1"/>
      <protection locked="0"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1" xfId="21" applyNumberFormat="1" applyFont="1" applyBorder="1" applyAlignment="1">
      <alignment horizontal="center" vertical="center" wrapText="1"/>
      <protection/>
    </xf>
    <xf numFmtId="0" fontId="2" fillId="0" borderId="1" xfId="21" applyNumberFormat="1" applyFont="1" applyBorder="1" applyAlignment="1" applyProtection="1">
      <alignment horizontal="center" vertical="center"/>
      <protection locked="0"/>
    </xf>
    <xf numFmtId="0" fontId="2" fillId="0" borderId="1" xfId="21" applyNumberFormat="1" applyFont="1" applyBorder="1" applyAlignment="1">
      <alignment horizontal="center" vertical="center"/>
      <protection/>
    </xf>
    <xf numFmtId="0" fontId="2" fillId="0" borderId="0" xfId="21" applyNumberFormat="1" applyFont="1" applyBorder="1" applyAlignment="1" applyProtection="1">
      <alignment horizontal="center" vertical="center"/>
      <protection locked="0"/>
    </xf>
    <xf numFmtId="0" fontId="2" fillId="0" borderId="1" xfId="21" applyFont="1" applyBorder="1" applyAlignment="1">
      <alignment vertical="center" wrapText="1"/>
      <protection/>
    </xf>
    <xf numFmtId="0" fontId="2" fillId="0" borderId="13" xfId="21" applyFont="1" applyBorder="1" applyAlignment="1">
      <alignment horizontal="center" vertical="center"/>
      <protection/>
    </xf>
    <xf numFmtId="0" fontId="2" fillId="0" borderId="14" xfId="21" applyFont="1" applyBorder="1" applyAlignment="1">
      <alignment horizontal="center" vertical="center" wrapText="1"/>
      <protection/>
    </xf>
    <xf numFmtId="0" fontId="2" fillId="0" borderId="15" xfId="21" applyNumberFormat="1" applyFont="1" applyBorder="1" applyAlignment="1">
      <alignment horizontal="center" vertical="center" wrapText="1"/>
      <protection/>
    </xf>
    <xf numFmtId="0" fontId="2" fillId="0" borderId="15" xfId="21" applyNumberFormat="1" applyFont="1" applyBorder="1" applyAlignment="1" applyProtection="1">
      <alignment horizontal="center" vertical="center"/>
      <protection locked="0"/>
    </xf>
    <xf numFmtId="0" fontId="2" fillId="0" borderId="15" xfId="21" applyNumberFormat="1" applyFont="1" applyBorder="1" applyAlignment="1">
      <alignment horizontal="center" vertical="center"/>
      <protection/>
    </xf>
    <xf numFmtId="0" fontId="2" fillId="0" borderId="15" xfId="21" applyFont="1" applyBorder="1" applyAlignment="1">
      <alignment horizontal="center" vertical="center" wrapText="1"/>
      <protection/>
    </xf>
    <xf numFmtId="0" fontId="2" fillId="0" borderId="16" xfId="21" applyNumberFormat="1" applyFont="1" applyBorder="1" applyAlignment="1">
      <alignment horizontal="center" vertical="center" wrapText="1"/>
      <protection/>
    </xf>
    <xf numFmtId="0" fontId="2" fillId="0" borderId="17" xfId="21" applyNumberFormat="1" applyFont="1" applyBorder="1" applyAlignment="1" applyProtection="1">
      <alignment horizontal="center" vertical="center"/>
      <protection locked="0"/>
    </xf>
    <xf numFmtId="0" fontId="2" fillId="0" borderId="18" xfId="21" applyFont="1" applyBorder="1" applyAlignment="1">
      <alignment horizontal="center" vertical="center"/>
      <protection/>
    </xf>
    <xf numFmtId="0" fontId="2" fillId="0" borderId="19" xfId="21" applyFont="1" applyBorder="1" applyAlignment="1">
      <alignment horizontal="center" vertical="center" wrapText="1"/>
      <protection/>
    </xf>
    <xf numFmtId="0" fontId="2" fillId="0" borderId="20" xfId="21" applyNumberFormat="1" applyFont="1" applyBorder="1" applyAlignment="1">
      <alignment horizontal="center" vertical="center" wrapText="1"/>
      <protection/>
    </xf>
    <xf numFmtId="0" fontId="2" fillId="0" borderId="20" xfId="21" applyNumberFormat="1" applyFont="1" applyBorder="1" applyAlignment="1" applyProtection="1">
      <alignment horizontal="center" vertical="center"/>
      <protection locked="0"/>
    </xf>
    <xf numFmtId="0" fontId="2" fillId="0" borderId="20" xfId="21" applyNumberFormat="1" applyFont="1" applyBorder="1" applyAlignment="1">
      <alignment horizontal="center" vertical="center"/>
      <protection/>
    </xf>
    <xf numFmtId="0" fontId="2" fillId="0" borderId="20" xfId="21" applyFont="1" applyBorder="1" applyAlignment="1">
      <alignment horizontal="center" vertical="center" wrapText="1"/>
      <protection/>
    </xf>
    <xf numFmtId="0" fontId="2" fillId="0" borderId="21" xfId="21" applyNumberFormat="1" applyFont="1" applyBorder="1" applyAlignment="1">
      <alignment horizontal="center" vertical="center" wrapText="1"/>
      <protection/>
    </xf>
    <xf numFmtId="0" fontId="2" fillId="0" borderId="22" xfId="21" applyNumberFormat="1" applyFont="1" applyBorder="1" applyAlignment="1" applyProtection="1">
      <alignment horizontal="center" vertical="center"/>
      <protection locked="0"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vertical="center" wrapText="1"/>
      <protection/>
    </xf>
    <xf numFmtId="4" fontId="4" fillId="0" borderId="1" xfId="21" applyNumberFormat="1" applyFont="1" applyBorder="1" applyAlignment="1">
      <alignment vertical="center" wrapText="1"/>
      <protection/>
    </xf>
    <xf numFmtId="4" fontId="4" fillId="0" borderId="1" xfId="21" applyNumberFormat="1" applyFont="1" applyBorder="1" applyAlignment="1" applyProtection="1">
      <alignment vertical="center"/>
      <protection locked="0"/>
    </xf>
    <xf numFmtId="3" fontId="4" fillId="0" borderId="1" xfId="21" applyNumberFormat="1" applyFont="1" applyBorder="1" applyAlignment="1" applyProtection="1">
      <alignment vertical="center"/>
      <protection locked="0"/>
    </xf>
    <xf numFmtId="4" fontId="4" fillId="0" borderId="0" xfId="21" applyNumberFormat="1" applyFont="1" applyBorder="1" applyAlignment="1">
      <alignment vertical="center" wrapText="1"/>
      <protection/>
    </xf>
    <xf numFmtId="0" fontId="4" fillId="0" borderId="0" xfId="21" applyFont="1" applyAlignment="1">
      <alignment vertical="center"/>
      <protection/>
    </xf>
    <xf numFmtId="3" fontId="4" fillId="0" borderId="1" xfId="21" applyNumberFormat="1" applyFont="1" applyBorder="1" applyAlignment="1">
      <alignment vertical="center" wrapText="1"/>
      <protection/>
    </xf>
    <xf numFmtId="3" fontId="4" fillId="0" borderId="4" xfId="21" applyNumberFormat="1" applyFont="1" applyBorder="1" applyAlignment="1" applyProtection="1">
      <alignment vertical="center"/>
      <protection locked="0"/>
    </xf>
    <xf numFmtId="0" fontId="4" fillId="0" borderId="23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vertical="center" wrapText="1"/>
      <protection/>
    </xf>
    <xf numFmtId="4" fontId="4" fillId="0" borderId="7" xfId="21" applyNumberFormat="1" applyFont="1" applyBorder="1" applyAlignment="1">
      <alignment vertical="center" wrapText="1"/>
      <protection/>
    </xf>
    <xf numFmtId="4" fontId="4" fillId="0" borderId="7" xfId="21" applyNumberFormat="1" applyFont="1" applyBorder="1" applyAlignment="1" applyProtection="1">
      <alignment vertical="center"/>
      <protection locked="0"/>
    </xf>
    <xf numFmtId="0" fontId="4" fillId="0" borderId="7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vertical="center" wrapText="1"/>
      <protection/>
    </xf>
    <xf numFmtId="0" fontId="4" fillId="0" borderId="24" xfId="21" applyFont="1" applyBorder="1" applyAlignment="1">
      <alignment vertical="center" wrapText="1"/>
      <protection/>
    </xf>
    <xf numFmtId="4" fontId="4" fillId="0" borderId="22" xfId="21" applyNumberFormat="1" applyFont="1" applyBorder="1" applyAlignment="1">
      <alignment vertical="center" wrapText="1"/>
      <protection/>
    </xf>
    <xf numFmtId="0" fontId="2" fillId="0" borderId="1" xfId="21" applyFont="1" applyBorder="1" applyAlignment="1">
      <alignment horizontal="left" vertical="center" wrapText="1"/>
      <protection/>
    </xf>
    <xf numFmtId="4" fontId="2" fillId="0" borderId="1" xfId="21" applyNumberFormat="1" applyFont="1" applyBorder="1" applyAlignment="1">
      <alignment horizontal="right" vertical="center" wrapText="1"/>
      <protection/>
    </xf>
    <xf numFmtId="3" fontId="2" fillId="0" borderId="1" xfId="21" applyNumberFormat="1" applyFont="1" applyBorder="1" applyAlignment="1" applyProtection="1">
      <alignment vertical="center"/>
      <protection locked="0"/>
    </xf>
    <xf numFmtId="0" fontId="2" fillId="0" borderId="1" xfId="21" applyFont="1" applyBorder="1" applyAlignment="1">
      <alignment horizontal="left" vertical="center"/>
      <protection/>
    </xf>
    <xf numFmtId="2" fontId="2" fillId="0" borderId="1" xfId="21" applyNumberFormat="1" applyFont="1" applyBorder="1" applyAlignment="1">
      <alignment vertical="center" wrapText="1"/>
      <protection/>
    </xf>
    <xf numFmtId="4" fontId="2" fillId="0" borderId="0" xfId="21" applyNumberFormat="1" applyFont="1" applyBorder="1" applyAlignment="1">
      <alignment vertical="center" wrapText="1"/>
      <protection/>
    </xf>
    <xf numFmtId="0" fontId="2" fillId="0" borderId="25" xfId="2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left" vertical="center" wrapText="1"/>
      <protection/>
    </xf>
    <xf numFmtId="3" fontId="2" fillId="0" borderId="24" xfId="21" applyNumberFormat="1" applyFont="1" applyBorder="1" applyAlignment="1">
      <alignment vertical="center" wrapText="1"/>
      <protection/>
    </xf>
    <xf numFmtId="4" fontId="2" fillId="0" borderId="1" xfId="21" applyNumberFormat="1" applyFont="1" applyBorder="1" applyAlignment="1">
      <alignment vertical="center" wrapText="1"/>
      <protection/>
    </xf>
    <xf numFmtId="2" fontId="2" fillId="0" borderId="1" xfId="21" applyNumberFormat="1" applyFont="1" applyBorder="1" applyAlignment="1">
      <alignment horizontal="right" vertical="center" wrapText="1"/>
      <protection/>
    </xf>
    <xf numFmtId="4" fontId="2" fillId="0" borderId="0" xfId="21" applyNumberFormat="1" applyFont="1" applyBorder="1" applyAlignment="1">
      <alignment horizontal="right" vertical="center" wrapText="1"/>
      <protection/>
    </xf>
    <xf numFmtId="0" fontId="2" fillId="0" borderId="8" xfId="21" applyFont="1" applyBorder="1" applyAlignment="1">
      <alignment vertical="center" wrapText="1"/>
      <protection/>
    </xf>
    <xf numFmtId="0" fontId="2" fillId="0" borderId="1" xfId="21" applyFont="1" applyBorder="1" applyAlignment="1">
      <alignment horizontal="left" vertical="center" wrapText="1"/>
      <protection/>
    </xf>
    <xf numFmtId="4" fontId="2" fillId="0" borderId="1" xfId="21" applyNumberFormat="1" applyFont="1" applyBorder="1" applyAlignment="1">
      <alignment vertical="center" wrapText="1"/>
      <protection/>
    </xf>
    <xf numFmtId="0" fontId="2" fillId="0" borderId="1" xfId="21" applyFont="1" applyBorder="1" applyAlignment="1">
      <alignment horizontal="left" vertical="center"/>
      <protection/>
    </xf>
    <xf numFmtId="0" fontId="2" fillId="0" borderId="1" xfId="21" applyFont="1" applyBorder="1" applyAlignment="1">
      <alignment horizontal="right" vertical="center" wrapText="1"/>
      <protection/>
    </xf>
    <xf numFmtId="0" fontId="2" fillId="0" borderId="8" xfId="21" applyFont="1" applyBorder="1" applyAlignment="1">
      <alignment horizontal="left" vertical="center" wrapText="1"/>
      <protection/>
    </xf>
    <xf numFmtId="0" fontId="2" fillId="0" borderId="5" xfId="21" applyFont="1" applyBorder="1" applyAlignment="1">
      <alignment vertical="center" wrapText="1"/>
      <protection/>
    </xf>
    <xf numFmtId="0" fontId="2" fillId="0" borderId="1" xfId="21" applyFont="1" applyBorder="1" applyAlignment="1">
      <alignment vertical="center" wrapText="1"/>
      <protection/>
    </xf>
    <xf numFmtId="0" fontId="8" fillId="0" borderId="0" xfId="21" applyFont="1" applyAlignment="1">
      <alignment vertical="center"/>
      <protection/>
    </xf>
    <xf numFmtId="0" fontId="2" fillId="0" borderId="1" xfId="21" applyFont="1" applyBorder="1" applyAlignment="1">
      <alignment horizontal="center" vertical="center"/>
      <protection/>
    </xf>
    <xf numFmtId="3" fontId="2" fillId="0" borderId="1" xfId="21" applyNumberFormat="1" applyFont="1" applyBorder="1" applyAlignment="1">
      <alignment vertical="center" wrapText="1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26" xfId="21" applyFont="1" applyBorder="1" applyAlignment="1">
      <alignment horizontal="left" vertical="center" wrapText="1"/>
      <protection/>
    </xf>
    <xf numFmtId="4" fontId="2" fillId="0" borderId="1" xfId="21" applyNumberFormat="1" applyFont="1" applyBorder="1" applyAlignment="1">
      <alignment vertical="center"/>
      <protection/>
    </xf>
    <xf numFmtId="4" fontId="2" fillId="0" borderId="0" xfId="21" applyNumberFormat="1" applyFont="1" applyBorder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3" fontId="2" fillId="0" borderId="4" xfId="21" applyNumberFormat="1" applyFont="1" applyBorder="1" applyAlignment="1">
      <alignment vertical="center" wrapText="1"/>
      <protection/>
    </xf>
    <xf numFmtId="0" fontId="2" fillId="0" borderId="25" xfId="21" applyFont="1" applyBorder="1" applyAlignment="1">
      <alignment horizontal="center" vertical="center"/>
      <protection/>
    </xf>
    <xf numFmtId="4" fontId="2" fillId="0" borderId="1" xfId="21" applyNumberFormat="1" applyFont="1" applyBorder="1" applyAlignment="1" applyProtection="1">
      <alignment vertical="center"/>
      <protection locked="0"/>
    </xf>
    <xf numFmtId="0" fontId="4" fillId="0" borderId="26" xfId="21" applyFont="1" applyBorder="1" applyAlignment="1">
      <alignment horizontal="center" vertical="center"/>
      <protection/>
    </xf>
    <xf numFmtId="4" fontId="4" fillId="0" borderId="1" xfId="21" applyNumberFormat="1" applyFont="1" applyBorder="1" applyAlignment="1">
      <alignment vertical="center"/>
      <protection/>
    </xf>
    <xf numFmtId="3" fontId="2" fillId="0" borderId="4" xfId="21" applyNumberFormat="1" applyFont="1" applyBorder="1" applyAlignment="1" applyProtection="1">
      <alignment vertical="center"/>
      <protection locked="0"/>
    </xf>
    <xf numFmtId="0" fontId="4" fillId="0" borderId="8" xfId="21" applyFont="1" applyBorder="1" applyAlignment="1">
      <alignment vertical="center" wrapText="1"/>
      <protection/>
    </xf>
    <xf numFmtId="3" fontId="4" fillId="0" borderId="1" xfId="21" applyNumberFormat="1" applyFont="1" applyBorder="1" applyAlignment="1">
      <alignment vertical="center" wrapText="1"/>
      <protection/>
    </xf>
    <xf numFmtId="3" fontId="4" fillId="0" borderId="24" xfId="21" applyNumberFormat="1" applyFont="1" applyBorder="1" applyAlignment="1">
      <alignment vertical="center"/>
      <protection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8" xfId="21" applyFont="1" applyBorder="1" applyAlignment="1">
      <alignment horizontal="left" vertical="center" wrapText="1"/>
      <protection/>
    </xf>
    <xf numFmtId="2" fontId="4" fillId="0" borderId="7" xfId="21" applyNumberFormat="1" applyFont="1" applyBorder="1" applyAlignment="1">
      <alignment horizontal="right" vertical="center" wrapText="1"/>
      <protection/>
    </xf>
    <xf numFmtId="4" fontId="4" fillId="0" borderId="1" xfId="21" applyNumberFormat="1" applyFont="1" applyBorder="1" applyAlignment="1">
      <alignment horizontal="center" vertical="center"/>
      <protection/>
    </xf>
    <xf numFmtId="4" fontId="4" fillId="0" borderId="0" xfId="21" applyNumberFormat="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left" vertical="center" wrapText="1"/>
      <protection/>
    </xf>
    <xf numFmtId="3" fontId="4" fillId="0" borderId="24" xfId="21" applyNumberFormat="1" applyFont="1" applyBorder="1" applyAlignment="1">
      <alignment horizontal="right" vertical="center" wrapText="1"/>
      <protection/>
    </xf>
    <xf numFmtId="4" fontId="2" fillId="2" borderId="1" xfId="21" applyNumberFormat="1" applyFont="1" applyFill="1" applyBorder="1" applyAlignment="1" applyProtection="1">
      <alignment vertical="center"/>
      <protection locked="0"/>
    </xf>
    <xf numFmtId="3" fontId="2" fillId="2" borderId="1" xfId="21" applyNumberFormat="1" applyFont="1" applyFill="1" applyBorder="1" applyAlignment="1" applyProtection="1">
      <alignment vertical="center"/>
      <protection locked="0"/>
    </xf>
    <xf numFmtId="4" fontId="4" fillId="0" borderId="27" xfId="21" applyNumberFormat="1" applyFont="1" applyBorder="1" applyAlignment="1">
      <alignment horizontal="center" vertical="center"/>
      <protection/>
    </xf>
    <xf numFmtId="3" fontId="2" fillId="2" borderId="4" xfId="21" applyNumberFormat="1" applyFont="1" applyFill="1" applyBorder="1" applyAlignment="1" applyProtection="1">
      <alignment vertical="center"/>
      <protection locked="0"/>
    </xf>
    <xf numFmtId="0" fontId="4" fillId="0" borderId="8" xfId="21" applyFont="1" applyBorder="1" applyAlignment="1">
      <alignment vertical="center" wrapText="1"/>
      <protection/>
    </xf>
    <xf numFmtId="0" fontId="4" fillId="0" borderId="24" xfId="21" applyNumberFormat="1" applyFont="1" applyBorder="1" applyAlignment="1">
      <alignment horizontal="right" vertical="center" wrapText="1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vertical="center" wrapText="1"/>
      <protection/>
    </xf>
    <xf numFmtId="4" fontId="4" fillId="0" borderId="5" xfId="21" applyNumberFormat="1" applyFont="1" applyBorder="1" applyAlignment="1">
      <alignment vertical="center" wrapText="1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vertical="center" wrapText="1"/>
      <protection/>
    </xf>
    <xf numFmtId="3" fontId="4" fillId="0" borderId="5" xfId="21" applyNumberFormat="1" applyFont="1" applyBorder="1" applyAlignment="1">
      <alignment vertical="center" wrapText="1"/>
      <protection/>
    </xf>
    <xf numFmtId="0" fontId="4" fillId="0" borderId="11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vertical="center" wrapText="1"/>
      <protection/>
    </xf>
    <xf numFmtId="4" fontId="4" fillId="0" borderId="11" xfId="21" applyNumberFormat="1" applyFont="1" applyBorder="1" applyAlignment="1">
      <alignment vertical="center" wrapText="1"/>
      <protection/>
    </xf>
    <xf numFmtId="3" fontId="4" fillId="0" borderId="4" xfId="21" applyNumberFormat="1" applyFont="1" applyBorder="1" applyAlignment="1">
      <alignment vertical="center" wrapText="1"/>
      <protection/>
    </xf>
    <xf numFmtId="0" fontId="4" fillId="0" borderId="29" xfId="21" applyFont="1" applyBorder="1" applyAlignment="1">
      <alignment vertical="center" wrapText="1"/>
      <protection/>
    </xf>
    <xf numFmtId="4" fontId="4" fillId="0" borderId="11" xfId="21" applyNumberFormat="1" applyFont="1" applyBorder="1" applyAlignment="1">
      <alignment horizontal="right" vertical="center" wrapText="1"/>
      <protection/>
    </xf>
    <xf numFmtId="0" fontId="4" fillId="0" borderId="5" xfId="21" applyFont="1" applyBorder="1" applyAlignment="1">
      <alignment horizontal="right" vertical="center" wrapText="1"/>
      <protection/>
    </xf>
    <xf numFmtId="3" fontId="4" fillId="0" borderId="26" xfId="21" applyNumberFormat="1" applyFont="1" applyBorder="1" applyAlignment="1">
      <alignment vertical="center" wrapText="1"/>
      <protection/>
    </xf>
    <xf numFmtId="3" fontId="4" fillId="0" borderId="11" xfId="21" applyNumberFormat="1" applyFont="1" applyBorder="1" applyAlignment="1">
      <alignment vertical="center" wrapText="1"/>
      <protection/>
    </xf>
    <xf numFmtId="0" fontId="4" fillId="0" borderId="30" xfId="21" applyFont="1" applyBorder="1" applyAlignment="1">
      <alignment vertical="center" wrapText="1"/>
      <protection/>
    </xf>
    <xf numFmtId="3" fontId="4" fillId="0" borderId="31" xfId="21" applyNumberFormat="1" applyFont="1" applyBorder="1" applyAlignment="1">
      <alignment horizontal="right" vertical="center" wrapText="1"/>
      <protection/>
    </xf>
    <xf numFmtId="0" fontId="0" fillId="0" borderId="4" xfId="0" applyBorder="1" applyAlignment="1">
      <alignment horizontal="center" wrapText="1"/>
    </xf>
    <xf numFmtId="0" fontId="2" fillId="0" borderId="0" xfId="21" applyFont="1" applyAlignment="1">
      <alignment horizontal="center" vertical="center"/>
      <protection/>
    </xf>
    <xf numFmtId="0" fontId="2" fillId="0" borderId="0" xfId="19" applyFont="1" applyAlignment="1" applyProtection="1">
      <alignment vertical="center"/>
      <protection/>
    </xf>
    <xf numFmtId="3" fontId="2" fillId="0" borderId="0" xfId="21" applyNumberFormat="1" applyFont="1" applyAlignment="1">
      <alignment vertical="center"/>
      <protection/>
    </xf>
    <xf numFmtId="0" fontId="2" fillId="0" borderId="0" xfId="19" applyFont="1" applyAlignment="1" applyProtection="1">
      <alignment horizontal="right" vertical="center"/>
      <protection/>
    </xf>
    <xf numFmtId="0" fontId="2" fillId="0" borderId="0" xfId="19" applyFont="1" applyAlignment="1" applyProtection="1">
      <alignment horizontal="left" vertical="center"/>
      <protection/>
    </xf>
    <xf numFmtId="4" fontId="2" fillId="0" borderId="0" xfId="19" applyNumberFormat="1" applyFont="1" applyAlignment="1" applyProtection="1">
      <alignment vertical="center"/>
      <protection/>
    </xf>
    <xf numFmtId="4" fontId="2" fillId="0" borderId="0" xfId="19" applyNumberFormat="1" applyFont="1" applyAlignment="1" applyProtection="1">
      <alignment horizontal="right" vertical="center"/>
      <protection/>
    </xf>
    <xf numFmtId="0" fontId="2" fillId="0" borderId="0" xfId="21" applyFont="1" applyAlignment="1">
      <alignment vertical="center" wrapText="1"/>
      <protection/>
    </xf>
    <xf numFmtId="0" fontId="17" fillId="0" borderId="0" xfId="20" applyFont="1" applyAlignment="1">
      <alignment wrapText="1"/>
      <protection/>
    </xf>
    <xf numFmtId="0" fontId="15" fillId="0" borderId="0" xfId="20" applyFont="1" applyBorder="1" applyAlignment="1" applyProtection="1">
      <alignment horizontal="center" vertical="center" wrapText="1"/>
      <protection/>
    </xf>
    <xf numFmtId="0" fontId="17" fillId="0" borderId="0" xfId="20" applyFont="1" applyBorder="1" applyAlignment="1">
      <alignment wrapText="1"/>
      <protection/>
    </xf>
    <xf numFmtId="4" fontId="15" fillId="0" borderId="0" xfId="20" applyNumberFormat="1" applyFont="1" applyBorder="1" applyAlignment="1" applyProtection="1">
      <alignment horizontal="center" vertical="center" wrapText="1"/>
      <protection/>
    </xf>
    <xf numFmtId="0" fontId="15" fillId="0" borderId="0" xfId="20" applyFont="1" applyAlignment="1">
      <alignment wrapText="1"/>
      <protection/>
    </xf>
    <xf numFmtId="0" fontId="15" fillId="0" borderId="32" xfId="20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4" fontId="17" fillId="0" borderId="11" xfId="20" applyNumberFormat="1" applyFont="1" applyBorder="1" applyAlignment="1">
      <alignment horizontal="center" wrapText="1"/>
      <protection/>
    </xf>
    <xf numFmtId="4" fontId="17" fillId="0" borderId="11" xfId="20" applyNumberFormat="1" applyFont="1" applyBorder="1" applyAlignment="1">
      <alignment horizontal="center" vertical="center" wrapText="1"/>
      <protection/>
    </xf>
    <xf numFmtId="0" fontId="17" fillId="0" borderId="11" xfId="20" applyFont="1" applyBorder="1" applyAlignment="1">
      <alignment horizontal="center" wrapText="1"/>
      <protection/>
    </xf>
    <xf numFmtId="0" fontId="17" fillId="0" borderId="11" xfId="20" applyFont="1" applyBorder="1" applyAlignment="1">
      <alignment horizontal="center" vertical="center" wrapText="1"/>
      <protection/>
    </xf>
    <xf numFmtId="49" fontId="17" fillId="0" borderId="11" xfId="20" applyNumberFormat="1" applyFont="1" applyBorder="1" applyAlignment="1">
      <alignment horizontal="center" wrapText="1"/>
      <protection/>
    </xf>
    <xf numFmtId="3" fontId="15" fillId="0" borderId="11" xfId="20" applyNumberFormat="1" applyFont="1" applyBorder="1" applyAlignment="1">
      <alignment horizontal="center" vertical="center" wrapText="1"/>
      <protection/>
    </xf>
    <xf numFmtId="3" fontId="15" fillId="0" borderId="11" xfId="20" applyNumberFormat="1" applyFont="1" applyBorder="1" applyAlignment="1">
      <alignment horizontal="center" wrapText="1"/>
      <protection/>
    </xf>
    <xf numFmtId="0" fontId="15" fillId="0" borderId="11" xfId="20" applyFont="1" applyBorder="1" applyAlignment="1">
      <alignment horizontal="center" vertical="center" wrapText="1"/>
      <protection/>
    </xf>
    <xf numFmtId="49" fontId="15" fillId="0" borderId="11" xfId="20" applyNumberFormat="1" applyFont="1" applyBorder="1" applyAlignment="1">
      <alignment horizontal="center" wrapText="1"/>
      <protection/>
    </xf>
    <xf numFmtId="0" fontId="15" fillId="0" borderId="11" xfId="20" applyFont="1" applyBorder="1" applyAlignment="1">
      <alignment horizontal="center" wrapText="1"/>
      <protection/>
    </xf>
    <xf numFmtId="0" fontId="18" fillId="0" borderId="33" xfId="20" applyFont="1" applyBorder="1" applyAlignment="1">
      <alignment wrapText="1"/>
      <protection/>
    </xf>
    <xf numFmtId="4" fontId="17" fillId="0" borderId="34" xfId="20" applyNumberFormat="1" applyFont="1" applyBorder="1" applyAlignment="1" applyProtection="1">
      <alignment wrapText="1"/>
      <protection locked="0"/>
    </xf>
    <xf numFmtId="4" fontId="17" fillId="0" borderId="7" xfId="20" applyNumberFormat="1" applyFont="1" applyBorder="1" applyAlignment="1" applyProtection="1">
      <alignment wrapText="1"/>
      <protection locked="0"/>
    </xf>
    <xf numFmtId="4" fontId="17" fillId="0" borderId="7" xfId="20" applyNumberFormat="1" applyFont="1" applyBorder="1" applyAlignment="1">
      <alignment wrapText="1"/>
      <protection/>
    </xf>
    <xf numFmtId="0" fontId="17" fillId="0" borderId="7" xfId="20" applyFont="1" applyBorder="1" applyAlignment="1">
      <alignment wrapText="1"/>
      <protection/>
    </xf>
    <xf numFmtId="49" fontId="17" fillId="0" borderId="16" xfId="20" applyNumberFormat="1" applyFont="1" applyBorder="1" applyAlignment="1">
      <alignment horizontal="right" wrapText="1"/>
      <protection/>
    </xf>
    <xf numFmtId="0" fontId="17" fillId="0" borderId="34" xfId="20" applyFont="1" applyBorder="1" applyAlignment="1">
      <alignment wrapText="1"/>
      <protection/>
    </xf>
    <xf numFmtId="0" fontId="17" fillId="0" borderId="16" xfId="20" applyFont="1" applyBorder="1" applyAlignment="1">
      <alignment wrapText="1"/>
      <protection/>
    </xf>
    <xf numFmtId="0" fontId="17" fillId="0" borderId="35" xfId="20" applyFont="1" applyBorder="1" applyAlignment="1">
      <alignment wrapText="1"/>
      <protection/>
    </xf>
    <xf numFmtId="4" fontId="17" fillId="0" borderId="36" xfId="20" applyNumberFormat="1" applyFont="1" applyBorder="1" applyAlignment="1" applyProtection="1">
      <alignment wrapText="1"/>
      <protection locked="0"/>
    </xf>
    <xf numFmtId="4" fontId="17" fillId="0" borderId="1" xfId="20" applyNumberFormat="1" applyFont="1" applyBorder="1" applyAlignment="1" applyProtection="1">
      <alignment wrapText="1"/>
      <protection locked="0"/>
    </xf>
    <xf numFmtId="3" fontId="17" fillId="0" borderId="1" xfId="20" applyNumberFormat="1" applyFont="1" applyBorder="1" applyAlignment="1">
      <alignment wrapText="1"/>
      <protection/>
    </xf>
    <xf numFmtId="3" fontId="17" fillId="0" borderId="36" xfId="20" applyNumberFormat="1" applyFont="1" applyBorder="1" applyAlignment="1" applyProtection="1">
      <alignment wrapText="1"/>
      <protection locked="0"/>
    </xf>
    <xf numFmtId="3" fontId="17" fillId="0" borderId="1" xfId="20" applyNumberFormat="1" applyFont="1" applyBorder="1" applyAlignment="1" applyProtection="1">
      <alignment wrapText="1"/>
      <protection locked="0"/>
    </xf>
    <xf numFmtId="0" fontId="15" fillId="0" borderId="35" xfId="20" applyFont="1" applyBorder="1" applyAlignment="1">
      <alignment horizontal="right" wrapText="1"/>
      <protection/>
    </xf>
    <xf numFmtId="0" fontId="18" fillId="0" borderId="35" xfId="20" applyFont="1" applyBorder="1" applyAlignment="1">
      <alignment wrapText="1"/>
      <protection/>
    </xf>
    <xf numFmtId="0" fontId="17" fillId="0" borderId="1" xfId="20" applyFont="1" applyBorder="1" applyAlignment="1">
      <alignment wrapText="1"/>
      <protection/>
    </xf>
    <xf numFmtId="49" fontId="17" fillId="0" borderId="24" xfId="20" applyNumberFormat="1" applyFont="1" applyBorder="1" applyAlignment="1">
      <alignment horizontal="right" wrapText="1"/>
      <protection/>
    </xf>
    <xf numFmtId="0" fontId="17" fillId="0" borderId="36" xfId="20" applyFont="1" applyBorder="1" applyAlignment="1">
      <alignment wrapText="1"/>
      <protection/>
    </xf>
    <xf numFmtId="3" fontId="17" fillId="0" borderId="1" xfId="20" applyNumberFormat="1" applyFont="1" applyFill="1" applyBorder="1" applyAlignment="1">
      <alignment wrapText="1"/>
      <protection/>
    </xf>
    <xf numFmtId="0" fontId="17" fillId="0" borderId="36" xfId="20" applyFont="1" applyFill="1" applyBorder="1" applyAlignment="1">
      <alignment wrapText="1"/>
      <protection/>
    </xf>
    <xf numFmtId="0" fontId="0" fillId="0" borderId="5" xfId="0" applyBorder="1" applyAlignment="1">
      <alignment horizontal="center" vertical="center" wrapText="1"/>
    </xf>
    <xf numFmtId="0" fontId="17" fillId="0" borderId="1" xfId="20" applyFont="1" applyFill="1" applyBorder="1" applyAlignment="1">
      <alignment wrapText="1"/>
      <protection/>
    </xf>
    <xf numFmtId="0" fontId="0" fillId="0" borderId="0" xfId="0" applyFill="1" applyAlignment="1">
      <alignment/>
    </xf>
    <xf numFmtId="4" fontId="17" fillId="0" borderId="35" xfId="20" applyNumberFormat="1" applyFont="1" applyBorder="1" applyAlignment="1" applyProtection="1">
      <alignment wrapText="1"/>
      <protection locked="0"/>
    </xf>
    <xf numFmtId="4" fontId="17" fillId="0" borderId="35" xfId="20" applyNumberFormat="1" applyFont="1" applyFill="1" applyBorder="1" applyAlignment="1" applyProtection="1">
      <alignment wrapText="1"/>
      <protection locked="0"/>
    </xf>
    <xf numFmtId="0" fontId="17" fillId="0" borderId="24" xfId="20" applyFont="1" applyFill="1" applyBorder="1" applyAlignment="1">
      <alignment wrapText="1"/>
      <protection/>
    </xf>
    <xf numFmtId="0" fontId="18" fillId="0" borderId="37" xfId="20" applyFont="1" applyBorder="1" applyAlignment="1">
      <alignment wrapText="1"/>
      <protection/>
    </xf>
    <xf numFmtId="4" fontId="17" fillId="0" borderId="38" xfId="20" applyNumberFormat="1" applyFont="1" applyBorder="1" applyAlignment="1" applyProtection="1">
      <alignment wrapText="1"/>
      <protection locked="0"/>
    </xf>
    <xf numFmtId="4" fontId="17" fillId="0" borderId="20" xfId="20" applyNumberFormat="1" applyFont="1" applyBorder="1" applyAlignment="1" applyProtection="1">
      <alignment wrapText="1"/>
      <protection locked="0"/>
    </xf>
    <xf numFmtId="4" fontId="17" fillId="0" borderId="20" xfId="20" applyNumberFormat="1" applyFont="1" applyBorder="1" applyAlignment="1">
      <alignment wrapText="1"/>
      <protection/>
    </xf>
    <xf numFmtId="3" fontId="17" fillId="0" borderId="20" xfId="20" applyNumberFormat="1" applyFont="1" applyBorder="1" applyAlignment="1">
      <alignment wrapText="1"/>
      <protection/>
    </xf>
    <xf numFmtId="3" fontId="17" fillId="0" borderId="20" xfId="20" applyNumberFormat="1" applyFont="1" applyFill="1" applyBorder="1" applyAlignment="1">
      <alignment wrapText="1"/>
      <protection/>
    </xf>
    <xf numFmtId="0" fontId="17" fillId="0" borderId="20" xfId="20" applyFont="1" applyFill="1" applyBorder="1" applyAlignment="1">
      <alignment wrapText="1"/>
      <protection/>
    </xf>
    <xf numFmtId="4" fontId="17" fillId="0" borderId="20" xfId="20" applyNumberFormat="1" applyFont="1" applyFill="1" applyBorder="1" applyAlignment="1">
      <alignment wrapText="1"/>
      <protection/>
    </xf>
    <xf numFmtId="4" fontId="17" fillId="0" borderId="0" xfId="20" applyNumberFormat="1" applyFont="1" applyAlignment="1">
      <alignment wrapText="1"/>
      <protection/>
    </xf>
    <xf numFmtId="4" fontId="17" fillId="0" borderId="0" xfId="20" applyNumberFormat="1" applyFont="1" applyFill="1" applyAlignment="1">
      <alignment wrapText="1"/>
      <protection/>
    </xf>
    <xf numFmtId="2" fontId="17" fillId="0" borderId="0" xfId="20" applyNumberFormat="1" applyFont="1" applyFill="1" applyAlignment="1">
      <alignment wrapText="1"/>
      <protection/>
    </xf>
    <xf numFmtId="0" fontId="17" fillId="0" borderId="0" xfId="20" applyFont="1" applyFill="1" applyAlignment="1">
      <alignment wrapText="1"/>
      <protection/>
    </xf>
    <xf numFmtId="3" fontId="17" fillId="0" borderId="0" xfId="20" applyNumberFormat="1" applyFont="1" applyFill="1" applyAlignment="1">
      <alignment wrapText="1"/>
      <protection/>
    </xf>
    <xf numFmtId="4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19" applyFont="1" applyBorder="1" applyAlignment="1">
      <alignment horizontal="center" vertical="top"/>
      <protection/>
    </xf>
    <xf numFmtId="0" fontId="17" fillId="0" borderId="0" xfId="19" applyFont="1" applyBorder="1" applyAlignment="1">
      <alignment vertical="top" wrapText="1"/>
      <protection/>
    </xf>
    <xf numFmtId="49" fontId="17" fillId="0" borderId="0" xfId="20" applyNumberFormat="1" applyFont="1" applyAlignment="1">
      <alignment wrapText="1"/>
      <protection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 wrapText="1"/>
    </xf>
    <xf numFmtId="3" fontId="4" fillId="0" borderId="30" xfId="21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2" fillId="0" borderId="1" xfId="21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4" fillId="0" borderId="28" xfId="21" applyFont="1" applyBorder="1" applyAlignment="1">
      <alignment horizontal="center" vertical="center"/>
      <protection/>
    </xf>
    <xf numFmtId="0" fontId="4" fillId="0" borderId="4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4" fillId="0" borderId="26" xfId="21" applyFont="1" applyBorder="1" applyAlignment="1">
      <alignment horizontal="center" vertical="center"/>
      <protection/>
    </xf>
    <xf numFmtId="0" fontId="4" fillId="0" borderId="41" xfId="21" applyFont="1" applyBorder="1" applyAlignment="1">
      <alignment horizontal="center" vertical="center"/>
      <protection/>
    </xf>
    <xf numFmtId="3" fontId="4" fillId="0" borderId="4" xfId="21" applyNumberFormat="1" applyFont="1" applyBorder="1" applyAlignment="1">
      <alignment horizontal="center" vertical="center" wrapText="1"/>
      <protection/>
    </xf>
    <xf numFmtId="3" fontId="4" fillId="0" borderId="8" xfId="21" applyNumberFormat="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 wrapText="1"/>
      <protection/>
    </xf>
    <xf numFmtId="0" fontId="7" fillId="0" borderId="10" xfId="21" applyFont="1" applyBorder="1" applyAlignment="1">
      <alignment horizontal="center" vertical="center" wrapText="1"/>
      <protection/>
    </xf>
    <xf numFmtId="3" fontId="4" fillId="0" borderId="42" xfId="21" applyNumberFormat="1" applyFont="1" applyBorder="1" applyAlignment="1">
      <alignment horizontal="center" vertical="center" wrapText="1"/>
      <protection/>
    </xf>
    <xf numFmtId="3" fontId="4" fillId="0" borderId="43" xfId="21" applyNumberFormat="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4" fillId="0" borderId="0" xfId="21" applyFont="1" applyAlignment="1" applyProtection="1">
      <alignment horizontal="center" vertical="center" wrapText="1"/>
      <protection/>
    </xf>
    <xf numFmtId="3" fontId="2" fillId="0" borderId="0" xfId="21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right" vertical="center" wrapText="1"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Border="1" applyAlignment="1" applyProtection="1">
      <alignment horizontal="center" vertical="center" wrapText="1"/>
      <protection/>
    </xf>
    <xf numFmtId="0" fontId="2" fillId="0" borderId="0" xfId="21" applyFont="1" applyAlignment="1">
      <alignment horizontal="right" vertical="center"/>
      <protection/>
    </xf>
    <xf numFmtId="4" fontId="19" fillId="0" borderId="0" xfId="0" applyNumberFormat="1" applyFont="1" applyAlignment="1">
      <alignment horizontal="left" vertical="top"/>
    </xf>
    <xf numFmtId="4" fontId="20" fillId="0" borderId="0" xfId="19" applyNumberFormat="1" applyFont="1" applyFill="1" applyAlignment="1" applyProtection="1">
      <alignment horizontal="left" vertical="top" wrapText="1"/>
      <protection/>
    </xf>
    <xf numFmtId="4" fontId="17" fillId="0" borderId="0" xfId="19" applyNumberFormat="1" applyFont="1" applyBorder="1" applyAlignment="1">
      <alignment horizontal="center" vertical="top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5" fillId="0" borderId="2" xfId="20" applyFont="1" applyBorder="1" applyAlignment="1">
      <alignment horizontal="center" vertical="center" wrapText="1"/>
      <protection/>
    </xf>
    <xf numFmtId="0" fontId="15" fillId="0" borderId="32" xfId="20" applyFont="1" applyBorder="1" applyAlignment="1">
      <alignment horizontal="center" vertical="center" wrapText="1"/>
      <protection/>
    </xf>
    <xf numFmtId="4" fontId="15" fillId="0" borderId="44" xfId="20" applyNumberFormat="1" applyFont="1" applyBorder="1" applyAlignment="1">
      <alignment horizontal="center" vertical="center" wrapText="1"/>
      <protection/>
    </xf>
    <xf numFmtId="4" fontId="15" fillId="0" borderId="45" xfId="20" applyNumberFormat="1" applyFont="1" applyBorder="1" applyAlignment="1">
      <alignment horizontal="center" vertical="center" wrapText="1"/>
      <protection/>
    </xf>
    <xf numFmtId="4" fontId="15" fillId="0" borderId="46" xfId="20" applyNumberFormat="1" applyFont="1" applyBorder="1" applyAlignment="1">
      <alignment horizontal="center" vertical="center" wrapText="1"/>
      <protection/>
    </xf>
    <xf numFmtId="0" fontId="15" fillId="0" borderId="44" xfId="20" applyFont="1" applyBorder="1" applyAlignment="1">
      <alignment horizontal="center" vertical="center" wrapText="1"/>
      <protection/>
    </xf>
    <xf numFmtId="0" fontId="15" fillId="0" borderId="45" xfId="20" applyFont="1" applyBorder="1" applyAlignment="1">
      <alignment horizontal="center" vertical="center" wrapText="1"/>
      <protection/>
    </xf>
    <xf numFmtId="0" fontId="15" fillId="0" borderId="46" xfId="20" applyFont="1" applyBorder="1" applyAlignment="1">
      <alignment horizontal="center" vertical="center" wrapText="1"/>
      <protection/>
    </xf>
    <xf numFmtId="0" fontId="15" fillId="0" borderId="44" xfId="20" applyFont="1" applyBorder="1" applyAlignment="1">
      <alignment horizontal="center" wrapText="1"/>
      <protection/>
    </xf>
    <xf numFmtId="0" fontId="15" fillId="0" borderId="45" xfId="20" applyFont="1" applyBorder="1" applyAlignment="1">
      <alignment horizontal="center" wrapText="1"/>
      <protection/>
    </xf>
    <xf numFmtId="0" fontId="15" fillId="0" borderId="46" xfId="20" applyFont="1" applyBorder="1" applyAlignment="1">
      <alignment horizontal="center" wrapText="1"/>
      <protection/>
    </xf>
    <xf numFmtId="0" fontId="15" fillId="0" borderId="0" xfId="2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4" fontId="15" fillId="0" borderId="47" xfId="20" applyNumberFormat="1" applyFont="1" applyBorder="1" applyAlignment="1">
      <alignment horizontal="right" vertical="center" wrapText="1"/>
      <protection/>
    </xf>
    <xf numFmtId="4" fontId="16" fillId="0" borderId="47" xfId="0" applyNumberFormat="1" applyFont="1" applyBorder="1" applyAlignment="1">
      <alignment horizontal="right" vertical="center" wrapText="1"/>
    </xf>
    <xf numFmtId="0" fontId="15" fillId="0" borderId="0" xfId="20" applyFont="1" applyBorder="1" applyAlignment="1">
      <alignment horizontal="center" vertical="center" wrapText="1"/>
      <protection/>
    </xf>
    <xf numFmtId="0" fontId="17" fillId="0" borderId="0" xfId="20" applyFont="1" applyAlignment="1">
      <alignment horizontal="center" wrapText="1"/>
      <protection/>
    </xf>
    <xf numFmtId="0" fontId="0" fillId="0" borderId="1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omana\Desktop\Prikl.2007\balans;opr;pp\pp\Pp%2001-09.07g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omana\Desktop\Prikl.2007\balans;opr;pp\pp\Pp%2001-12.07g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П нес"/>
      <sheetName val="P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 нес"/>
      <sheetName val="PP"/>
    </sheetNames>
    <sheetDataSet>
      <sheetData sheetId="1">
        <row r="10">
          <cell r="B10">
            <v>27814.35</v>
          </cell>
          <cell r="C10">
            <v>55158.28</v>
          </cell>
        </row>
        <row r="12">
          <cell r="B12">
            <v>639.09</v>
          </cell>
          <cell r="C12">
            <v>162558.58</v>
          </cell>
        </row>
        <row r="13">
          <cell r="B13">
            <v>19007.99</v>
          </cell>
          <cell r="C13">
            <v>369</v>
          </cell>
        </row>
        <row r="17">
          <cell r="B17">
            <v>55525.77</v>
          </cell>
          <cell r="C17">
            <v>666.34</v>
          </cell>
        </row>
        <row r="35">
          <cell r="B35">
            <v>0</v>
          </cell>
        </row>
        <row r="37">
          <cell r="D37">
            <v>154797.36</v>
          </cell>
        </row>
        <row r="78">
          <cell r="AR78">
            <v>0</v>
          </cell>
          <cell r="BI78">
            <v>78000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1"/>
  <sheetViews>
    <sheetView workbookViewId="0" topLeftCell="A4">
      <selection activeCell="C23" sqref="C23"/>
    </sheetView>
  </sheetViews>
  <sheetFormatPr defaultColWidth="9.140625" defaultRowHeight="12.75"/>
  <cols>
    <col min="1" max="1" width="1.7109375" style="0" customWidth="1"/>
    <col min="2" max="2" width="35.00390625" style="0" customWidth="1"/>
    <col min="3" max="3" width="13.28125" style="0" customWidth="1"/>
    <col min="4" max="4" width="14.421875" style="0" customWidth="1"/>
    <col min="5" max="5" width="44.421875" style="0" hidden="1" customWidth="1"/>
    <col min="6" max="6" width="18.28125" style="0" customWidth="1"/>
    <col min="7" max="7" width="17.28125" style="0" customWidth="1"/>
    <col min="8" max="8" width="6.28125" style="0" customWidth="1"/>
    <col min="9" max="9" width="28.28125" style="0" customWidth="1"/>
    <col min="10" max="10" width="13.00390625" style="0" customWidth="1"/>
    <col min="12" max="12" width="34.28125" style="0" customWidth="1"/>
    <col min="13" max="13" width="16.140625" style="0" customWidth="1"/>
    <col min="14" max="14" width="10.421875" style="0" customWidth="1"/>
  </cols>
  <sheetData>
    <row r="1" ht="12.75" hidden="1"/>
    <row r="2" spans="2:6" ht="18" hidden="1">
      <c r="B2" s="28" t="s">
        <v>35</v>
      </c>
      <c r="C2" s="28"/>
      <c r="D2" s="28"/>
      <c r="E2" s="28"/>
      <c r="F2" s="28"/>
    </row>
    <row r="3" ht="12.75" hidden="1"/>
    <row r="7" spans="2:14" ht="18">
      <c r="B7" s="29" t="s">
        <v>0</v>
      </c>
      <c r="C7" s="29"/>
      <c r="D7" s="29"/>
      <c r="E7" s="29"/>
      <c r="F7" s="29"/>
      <c r="I7" s="29" t="s">
        <v>0</v>
      </c>
      <c r="J7" s="29"/>
      <c r="K7" s="29"/>
      <c r="L7" s="29"/>
      <c r="M7" s="29"/>
      <c r="N7" s="29"/>
    </row>
    <row r="8" spans="2:13" ht="18">
      <c r="B8" s="1"/>
      <c r="C8" s="1"/>
      <c r="D8" s="1"/>
      <c r="E8" s="1"/>
      <c r="F8" s="1"/>
      <c r="I8" s="1"/>
      <c r="J8" s="1"/>
      <c r="K8" s="1"/>
      <c r="L8" s="1"/>
      <c r="M8" s="1"/>
    </row>
    <row r="9" spans="2:14" ht="15" customHeight="1">
      <c r="B9" s="30" t="s">
        <v>124</v>
      </c>
      <c r="C9" s="30"/>
      <c r="D9" s="30"/>
      <c r="E9" s="30"/>
      <c r="F9" s="30"/>
      <c r="I9" s="30" t="str">
        <f>B9</f>
        <v>на "Стомана"АД в несъстоятелност към 31.12.2007г</v>
      </c>
      <c r="J9" s="30"/>
      <c r="K9" s="30"/>
      <c r="L9" s="30"/>
      <c r="M9" s="30"/>
      <c r="N9" s="30"/>
    </row>
    <row r="10" spans="2:6" ht="15">
      <c r="B10" s="2"/>
      <c r="C10" s="2"/>
      <c r="D10" s="2"/>
      <c r="E10" s="2"/>
      <c r="F10" s="2"/>
    </row>
    <row r="12" spans="2:14" ht="12.75">
      <c r="B12" s="240" t="s">
        <v>1</v>
      </c>
      <c r="C12" s="240"/>
      <c r="D12" s="240"/>
      <c r="E12" s="240" t="s">
        <v>2</v>
      </c>
      <c r="F12" s="240"/>
      <c r="G12" s="240"/>
      <c r="I12" s="240" t="s">
        <v>1</v>
      </c>
      <c r="J12" s="240"/>
      <c r="K12" s="240"/>
      <c r="L12" s="240" t="s">
        <v>2</v>
      </c>
      <c r="M12" s="240"/>
      <c r="N12" s="240"/>
    </row>
    <row r="13" spans="2:14" ht="12.75">
      <c r="B13" s="214" t="s">
        <v>3</v>
      </c>
      <c r="C13" s="31" t="s">
        <v>36</v>
      </c>
      <c r="D13" s="31"/>
      <c r="E13" s="214" t="s">
        <v>3</v>
      </c>
      <c r="F13" s="31" t="s">
        <v>36</v>
      </c>
      <c r="G13" s="31"/>
      <c r="I13" s="214" t="s">
        <v>3</v>
      </c>
      <c r="J13" s="167" t="s">
        <v>4</v>
      </c>
      <c r="K13" s="50"/>
      <c r="L13" s="214" t="s">
        <v>3</v>
      </c>
      <c r="M13" s="167" t="s">
        <v>4</v>
      </c>
      <c r="N13" s="50"/>
    </row>
    <row r="14" spans="2:14" ht="38.25">
      <c r="B14" s="182"/>
      <c r="C14" s="3" t="s">
        <v>5</v>
      </c>
      <c r="D14" s="3" t="s">
        <v>6</v>
      </c>
      <c r="E14" s="182"/>
      <c r="F14" s="3" t="s">
        <v>5</v>
      </c>
      <c r="G14" s="3" t="s">
        <v>6</v>
      </c>
      <c r="I14" s="182"/>
      <c r="J14" s="3" t="s">
        <v>5</v>
      </c>
      <c r="K14" s="3" t="s">
        <v>6</v>
      </c>
      <c r="L14" s="182"/>
      <c r="M14" s="3" t="s">
        <v>5</v>
      </c>
      <c r="N14" s="3" t="s">
        <v>6</v>
      </c>
    </row>
    <row r="15" spans="2:14" ht="15.75">
      <c r="B15" s="4" t="s">
        <v>7</v>
      </c>
      <c r="C15" s="11">
        <f>C25</f>
        <v>196521.22000000003</v>
      </c>
      <c r="D15" s="11">
        <f>D25</f>
        <v>335258.66000000003</v>
      </c>
      <c r="E15" s="4" t="s">
        <v>8</v>
      </c>
      <c r="F15" s="11">
        <f>F17+F19</f>
        <v>97323649.62</v>
      </c>
      <c r="G15" s="11">
        <f>G17+G19</f>
        <v>97418233.78</v>
      </c>
      <c r="I15" s="4" t="s">
        <v>7</v>
      </c>
      <c r="J15" s="5">
        <f>ROUND(C15/1000,0)</f>
        <v>197</v>
      </c>
      <c r="K15" s="5">
        <f>ROUND(D15/1000,0)</f>
        <v>335</v>
      </c>
      <c r="L15" s="4" t="s">
        <v>8</v>
      </c>
      <c r="M15" s="6">
        <f>M17+M19</f>
        <v>97324</v>
      </c>
      <c r="N15" s="6">
        <f>N17+N19</f>
        <v>97418</v>
      </c>
    </row>
    <row r="16" spans="2:14" ht="15">
      <c r="B16" s="7" t="s">
        <v>9</v>
      </c>
      <c r="C16" s="12">
        <f>3943.26+11+0.4+0.56+112.48+18.27+32725.7+2117.55+103.14</f>
        <v>39032.36</v>
      </c>
      <c r="D16" s="14">
        <f>2266.15+11+0.4+0.56+112.48+18.27+150167.7+2117.55+103.14</f>
        <v>154797.25</v>
      </c>
      <c r="E16" s="7" t="s">
        <v>10</v>
      </c>
      <c r="F16">
        <f>6868838.29+83.94+213099.26+89647.06+16502251.59</f>
        <v>23673920.14</v>
      </c>
      <c r="G16" s="293">
        <f>6868465.89+83.94+93.08+221.22+211511.7+95420.86+16592707.61</f>
        <v>23768504.3</v>
      </c>
      <c r="I16" s="7" t="s">
        <v>9</v>
      </c>
      <c r="J16" s="8">
        <f>ROUND(C16/1000,0)</f>
        <v>39</v>
      </c>
      <c r="K16" s="8">
        <f>ROUND(D16/1000,0)</f>
        <v>155</v>
      </c>
      <c r="L16" s="7" t="s">
        <v>10</v>
      </c>
      <c r="M16" s="8">
        <f>ROUND(F16/1000,0)</f>
        <v>23674</v>
      </c>
      <c r="N16" s="8">
        <f>ROUND(G16/1000,0)-2</f>
        <v>23767</v>
      </c>
    </row>
    <row r="17" spans="2:14" ht="15.75">
      <c r="B17" s="7" t="s">
        <v>11</v>
      </c>
      <c r="C17" s="13">
        <f>C16</f>
        <v>39032.36</v>
      </c>
      <c r="D17" s="13">
        <f>D16</f>
        <v>154797.25</v>
      </c>
      <c r="E17" s="7" t="s">
        <v>11</v>
      </c>
      <c r="F17" s="11">
        <f>F16</f>
        <v>23673920.14</v>
      </c>
      <c r="G17" s="11">
        <f>G16</f>
        <v>23768504.3</v>
      </c>
      <c r="I17" s="7" t="s">
        <v>11</v>
      </c>
      <c r="J17" s="9">
        <f>J16</f>
        <v>39</v>
      </c>
      <c r="K17" s="9">
        <f>K16</f>
        <v>155</v>
      </c>
      <c r="L17" s="7" t="s">
        <v>11</v>
      </c>
      <c r="M17" s="6">
        <f>M16</f>
        <v>23674</v>
      </c>
      <c r="N17" s="6">
        <f>N16</f>
        <v>23767</v>
      </c>
    </row>
    <row r="18" spans="2:14" ht="15">
      <c r="B18" s="3" t="s">
        <v>12</v>
      </c>
      <c r="C18" s="12">
        <f>704.17-544.18+83641.82+34229+3340.91+665-13.18+10973.32</f>
        <v>132996.86000000002</v>
      </c>
      <c r="D18" s="14">
        <f>704.17-544.18+93902.57+38539+3340.91+665+625.91+10898.92+0.11</f>
        <v>148132.41</v>
      </c>
      <c r="E18" s="7" t="s">
        <v>13</v>
      </c>
      <c r="F18" s="14">
        <f>42862355.72+30787373.76</f>
        <v>73649729.48</v>
      </c>
      <c r="G18" s="14">
        <f>42862355.72+30787373.76</f>
        <v>73649729.48</v>
      </c>
      <c r="I18" s="3" t="s">
        <v>12</v>
      </c>
      <c r="J18" s="8">
        <f>ROUND(C18/1000,0)</f>
        <v>133</v>
      </c>
      <c r="K18" s="8">
        <f>ROUND(D18/1000,0)</f>
        <v>148</v>
      </c>
      <c r="L18" s="7" t="s">
        <v>13</v>
      </c>
      <c r="M18" s="8">
        <f>ROUND(F18/1000,0)</f>
        <v>73650</v>
      </c>
      <c r="N18" s="8">
        <f>ROUND(G18/1000,0)+1</f>
        <v>73651</v>
      </c>
    </row>
    <row r="19" spans="2:14" ht="15.75">
      <c r="B19" s="7" t="s">
        <v>14</v>
      </c>
      <c r="C19" s="13">
        <f>C18</f>
        <v>132996.86000000002</v>
      </c>
      <c r="D19" s="13">
        <f>D18</f>
        <v>148132.41</v>
      </c>
      <c r="E19" s="7" t="s">
        <v>14</v>
      </c>
      <c r="F19" s="11">
        <f>F18</f>
        <v>73649729.48</v>
      </c>
      <c r="G19" s="11">
        <f>G18</f>
        <v>73649729.48</v>
      </c>
      <c r="I19" s="7" t="s">
        <v>14</v>
      </c>
      <c r="J19" s="9">
        <f>J18</f>
        <v>133</v>
      </c>
      <c r="K19" s="9">
        <f>K18</f>
        <v>148</v>
      </c>
      <c r="L19" s="7" t="s">
        <v>14</v>
      </c>
      <c r="M19" s="6">
        <f>M18</f>
        <v>73650</v>
      </c>
      <c r="N19" s="6">
        <f>N18</f>
        <v>73651</v>
      </c>
    </row>
    <row r="20" spans="2:14" ht="15.75">
      <c r="B20" s="7" t="s">
        <v>15</v>
      </c>
      <c r="C20" s="14">
        <v>24492</v>
      </c>
      <c r="D20" s="14">
        <v>32329</v>
      </c>
      <c r="E20" s="4" t="s">
        <v>16</v>
      </c>
      <c r="F20" s="13">
        <f>F21+F23+F22</f>
        <v>-97127128.4</v>
      </c>
      <c r="G20" s="13">
        <f>G21+G23+G22</f>
        <v>-97082975.12</v>
      </c>
      <c r="I20" s="7" t="s">
        <v>15</v>
      </c>
      <c r="J20" s="8">
        <f>ROUND(C20/1000,0)+1</f>
        <v>25</v>
      </c>
      <c r="K20" s="8">
        <f>ROUND(D20/1000,0)</f>
        <v>32</v>
      </c>
      <c r="L20" s="4" t="s">
        <v>16</v>
      </c>
      <c r="M20" s="9">
        <f>M21+M23+M22</f>
        <v>-97127</v>
      </c>
      <c r="N20" s="9">
        <f>N21+N23+N22</f>
        <v>-97083</v>
      </c>
    </row>
    <row r="21" spans="2:14" ht="15.75">
      <c r="B21" s="7" t="s">
        <v>17</v>
      </c>
      <c r="C21" s="11">
        <f>C20</f>
        <v>24492</v>
      </c>
      <c r="D21" s="11">
        <f>D20</f>
        <v>32329</v>
      </c>
      <c r="E21" s="7" t="s">
        <v>18</v>
      </c>
      <c r="F21" s="14">
        <v>3566650</v>
      </c>
      <c r="G21" s="14">
        <v>3566650</v>
      </c>
      <c r="I21" s="7" t="s">
        <v>17</v>
      </c>
      <c r="J21" s="6">
        <f>J20</f>
        <v>25</v>
      </c>
      <c r="K21" s="6">
        <f>K20</f>
        <v>32</v>
      </c>
      <c r="L21" s="7" t="s">
        <v>18</v>
      </c>
      <c r="M21" s="8">
        <f aca="true" t="shared" si="0" ref="M21:N23">ROUND(F21/1000,0)</f>
        <v>3567</v>
      </c>
      <c r="N21" s="8">
        <f t="shared" si="0"/>
        <v>3567</v>
      </c>
    </row>
    <row r="22" spans="2:14" ht="15.75">
      <c r="B22" s="7"/>
      <c r="C22" s="11"/>
      <c r="D22" s="11"/>
      <c r="E22" s="7" t="s">
        <v>19</v>
      </c>
      <c r="F22" s="14">
        <v>-44153.28</v>
      </c>
      <c r="G22" s="14">
        <f>-67403.18</f>
        <v>-67403.18</v>
      </c>
      <c r="I22" s="7"/>
      <c r="J22" s="6"/>
      <c r="K22" s="6"/>
      <c r="L22" s="7" t="s">
        <v>19</v>
      </c>
      <c r="M22" s="8">
        <f t="shared" si="0"/>
        <v>-44</v>
      </c>
      <c r="N22" s="8">
        <f t="shared" si="0"/>
        <v>-67</v>
      </c>
    </row>
    <row r="23" spans="2:14" ht="15">
      <c r="B23" s="7" t="s">
        <v>20</v>
      </c>
      <c r="C23" s="14">
        <v>0</v>
      </c>
      <c r="D23" s="14">
        <v>0</v>
      </c>
      <c r="E23" s="7" t="s">
        <v>21</v>
      </c>
      <c r="F23" s="12">
        <v>-100649625.12</v>
      </c>
      <c r="G23" s="14">
        <v>-100582221.94</v>
      </c>
      <c r="I23" s="7" t="s">
        <v>20</v>
      </c>
      <c r="J23" s="8">
        <f>ROUND(C23/1000,0)</f>
        <v>0</v>
      </c>
      <c r="K23" s="8">
        <f>ROUND(D23/1000,0)</f>
        <v>0</v>
      </c>
      <c r="L23" s="7" t="s">
        <v>21</v>
      </c>
      <c r="M23" s="8">
        <f t="shared" si="0"/>
        <v>-100650</v>
      </c>
      <c r="N23" s="8">
        <f>ROUND(G23/1000,0)-1</f>
        <v>-100583</v>
      </c>
    </row>
    <row r="24" spans="2:14" ht="15.75">
      <c r="B24" s="7" t="s">
        <v>22</v>
      </c>
      <c r="C24" s="11">
        <f>C23</f>
        <v>0</v>
      </c>
      <c r="D24" s="11">
        <f>D23</f>
        <v>0</v>
      </c>
      <c r="E24" s="7" t="s">
        <v>23</v>
      </c>
      <c r="F24" s="12">
        <f>5376.47+1587+6143.37+627</f>
        <v>13733.84</v>
      </c>
      <c r="G24" s="14">
        <f>6756.47+4800+2621.83+60350.13+627</f>
        <v>75155.43</v>
      </c>
      <c r="I24" s="7" t="s">
        <v>22</v>
      </c>
      <c r="J24" s="6">
        <f>J23</f>
        <v>0</v>
      </c>
      <c r="K24" s="6">
        <f>K23</f>
        <v>0</v>
      </c>
      <c r="L24" s="7" t="s">
        <v>23</v>
      </c>
      <c r="M24" s="8">
        <f>ROUND(F24/1000,0)</f>
        <v>14</v>
      </c>
      <c r="N24" s="8">
        <f>ROUND(G24/1000,0)</f>
        <v>75</v>
      </c>
    </row>
    <row r="25" spans="2:14" ht="15.75">
      <c r="B25" s="7" t="s">
        <v>24</v>
      </c>
      <c r="C25" s="11">
        <f>C17+C19+C21+C24</f>
        <v>196521.22000000003</v>
      </c>
      <c r="D25" s="11">
        <f>D17+D19+D21+D24</f>
        <v>335258.66000000003</v>
      </c>
      <c r="E25" s="7" t="s">
        <v>25</v>
      </c>
      <c r="F25" s="12">
        <f>F23-F24</f>
        <v>-100663358.96000001</v>
      </c>
      <c r="G25" s="14">
        <f>G23-G24</f>
        <v>-100657377.37</v>
      </c>
      <c r="I25" s="7" t="s">
        <v>24</v>
      </c>
      <c r="J25" s="6">
        <f>J17+J19+J21+J24</f>
        <v>197</v>
      </c>
      <c r="K25" s="6">
        <f>K17+K19+K21+K24</f>
        <v>335</v>
      </c>
      <c r="L25" s="7" t="s">
        <v>25</v>
      </c>
      <c r="M25" s="8">
        <f>ROUND(F25/1000,0)-1</f>
        <v>-100664</v>
      </c>
      <c r="N25" s="8">
        <f>ROUND(G25/1000,0)-1</f>
        <v>-100658</v>
      </c>
    </row>
    <row r="26" spans="2:14" ht="15.75">
      <c r="B26" s="4"/>
      <c r="C26" s="12"/>
      <c r="D26" s="12"/>
      <c r="E26" s="4" t="s">
        <v>26</v>
      </c>
      <c r="F26" s="11">
        <f>F20</f>
        <v>-97127128.4</v>
      </c>
      <c r="G26" s="11">
        <f>G20</f>
        <v>-97082975.12</v>
      </c>
      <c r="I26" s="4"/>
      <c r="J26" s="10"/>
      <c r="K26" s="10"/>
      <c r="L26" s="4" t="s">
        <v>26</v>
      </c>
      <c r="M26" s="5">
        <f>M21+M22+M23</f>
        <v>-97127</v>
      </c>
      <c r="N26" s="5">
        <f>N21+N22+N23</f>
        <v>-97083</v>
      </c>
    </row>
    <row r="27" spans="2:14" ht="15.75">
      <c r="B27" s="4" t="s">
        <v>27</v>
      </c>
      <c r="C27" s="15">
        <f>C25+C26</f>
        <v>196521.22000000003</v>
      </c>
      <c r="D27" s="15">
        <f>D25+D26</f>
        <v>335258.66000000003</v>
      </c>
      <c r="E27" s="4" t="s">
        <v>28</v>
      </c>
      <c r="F27" s="16">
        <f>F15+F20</f>
        <v>196521.2199999988</v>
      </c>
      <c r="G27" s="16">
        <f>G15+G20</f>
        <v>335258.6599999964</v>
      </c>
      <c r="I27" s="4" t="s">
        <v>27</v>
      </c>
      <c r="J27" s="9">
        <f>J25+J26</f>
        <v>197</v>
      </c>
      <c r="K27" s="9">
        <f>K25+K26</f>
        <v>335</v>
      </c>
      <c r="L27" s="4" t="s">
        <v>28</v>
      </c>
      <c r="M27" s="6">
        <f>M15+M20</f>
        <v>197</v>
      </c>
      <c r="N27" s="6">
        <f>N15+N20</f>
        <v>335</v>
      </c>
    </row>
    <row r="28" spans="2:14" ht="15">
      <c r="B28" s="7"/>
      <c r="C28" s="12"/>
      <c r="D28" s="12"/>
      <c r="E28" s="7"/>
      <c r="F28" s="7"/>
      <c r="G28" s="7"/>
      <c r="I28" s="7"/>
      <c r="J28" s="10"/>
      <c r="K28" s="10"/>
      <c r="L28" s="7"/>
      <c r="M28" s="10"/>
      <c r="N28" s="10"/>
    </row>
    <row r="29" spans="2:14" ht="15">
      <c r="B29" s="7" t="s">
        <v>29</v>
      </c>
      <c r="C29" s="7">
        <v>5191615.12</v>
      </c>
      <c r="D29" s="7">
        <v>5192832.98</v>
      </c>
      <c r="E29" s="7" t="s">
        <v>30</v>
      </c>
      <c r="F29" s="7">
        <f>C29</f>
        <v>5191615.12</v>
      </c>
      <c r="G29" s="7">
        <f>D29</f>
        <v>5192832.98</v>
      </c>
      <c r="I29" s="7" t="s">
        <v>29</v>
      </c>
      <c r="J29" s="8">
        <f>ROUND(C29/1000,0)</f>
        <v>5192</v>
      </c>
      <c r="K29" s="8">
        <f>ROUND(D29/1000,0)</f>
        <v>5193</v>
      </c>
      <c r="L29" s="7" t="s">
        <v>30</v>
      </c>
      <c r="M29" s="8">
        <f>ROUND(F29/1000,0)</f>
        <v>5192</v>
      </c>
      <c r="N29" s="8">
        <f>ROUND(G29/1000,0)</f>
        <v>5193</v>
      </c>
    </row>
    <row r="30" spans="2:7" ht="12.75">
      <c r="B30" s="17"/>
      <c r="C30" s="17"/>
      <c r="D30" s="17"/>
      <c r="E30" s="17"/>
      <c r="F30" s="17"/>
      <c r="G30" s="17"/>
    </row>
    <row r="31" spans="2:7" ht="12.75">
      <c r="B31" s="17"/>
      <c r="C31" s="17"/>
      <c r="D31" s="17"/>
      <c r="E31" s="17"/>
      <c r="F31" s="17"/>
      <c r="G31" s="17"/>
    </row>
    <row r="32" spans="2:7" ht="12.75">
      <c r="B32" s="17"/>
      <c r="C32" s="17"/>
      <c r="D32" s="17"/>
      <c r="E32" s="17"/>
      <c r="F32" s="17"/>
      <c r="G32" s="17"/>
    </row>
    <row r="33" spans="2:7" ht="12.75">
      <c r="B33" s="17"/>
      <c r="C33" s="17"/>
      <c r="D33" s="17"/>
      <c r="E33" s="17"/>
      <c r="F33" s="18"/>
      <c r="G33" s="17"/>
    </row>
    <row r="36" spans="2:12" ht="12.75">
      <c r="B36" t="s">
        <v>31</v>
      </c>
      <c r="E36" t="s">
        <v>32</v>
      </c>
      <c r="I36" t="s">
        <v>31</v>
      </c>
      <c r="L36" t="s">
        <v>32</v>
      </c>
    </row>
    <row r="37" spans="2:12" ht="12.75">
      <c r="B37" t="s">
        <v>33</v>
      </c>
      <c r="E37" t="s">
        <v>34</v>
      </c>
      <c r="I37" t="s">
        <v>33</v>
      </c>
      <c r="L37" t="s">
        <v>34</v>
      </c>
    </row>
    <row r="40" ht="12.75" hidden="1">
      <c r="J40" t="s">
        <v>37</v>
      </c>
    </row>
    <row r="41" spans="12:14" ht="12.75" hidden="1">
      <c r="L41" s="239" t="s">
        <v>38</v>
      </c>
      <c r="M41" s="239"/>
      <c r="N41" s="239"/>
    </row>
  </sheetData>
  <mergeCells count="18">
    <mergeCell ref="L41:N41"/>
    <mergeCell ref="I13:I14"/>
    <mergeCell ref="J13:K13"/>
    <mergeCell ref="L13:L14"/>
    <mergeCell ref="M13:N13"/>
    <mergeCell ref="B13:B14"/>
    <mergeCell ref="C13:D13"/>
    <mergeCell ref="E13:E14"/>
    <mergeCell ref="F13:G13"/>
    <mergeCell ref="B12:D12"/>
    <mergeCell ref="E12:G12"/>
    <mergeCell ref="I12:K12"/>
    <mergeCell ref="L12:N12"/>
    <mergeCell ref="B2:F2"/>
    <mergeCell ref="B7:F7"/>
    <mergeCell ref="I7:N7"/>
    <mergeCell ref="B9:F9"/>
    <mergeCell ref="I9:N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B16" sqref="B16"/>
    </sheetView>
  </sheetViews>
  <sheetFormatPr defaultColWidth="9.140625" defaultRowHeight="24.75" customHeight="1"/>
  <cols>
    <col min="1" max="1" width="4.57421875" style="168" customWidth="1"/>
    <col min="2" max="2" width="37.7109375" style="175" customWidth="1"/>
    <col min="3" max="3" width="13.140625" style="175" customWidth="1"/>
    <col min="4" max="4" width="14.28125" style="175" customWidth="1"/>
    <col min="5" max="5" width="0.13671875" style="170" hidden="1" customWidth="1"/>
    <col min="6" max="6" width="4.8515625" style="170" customWidth="1"/>
    <col min="7" max="7" width="37.28125" style="170" customWidth="1"/>
    <col min="8" max="8" width="12.7109375" style="170" customWidth="1"/>
    <col min="9" max="9" width="14.140625" style="170" customWidth="1"/>
    <col min="10" max="11" width="20.421875" style="170" hidden="1" customWidth="1"/>
    <col min="12" max="12" width="6.7109375" style="20" customWidth="1"/>
    <col min="13" max="13" width="6.421875" style="20" hidden="1" customWidth="1"/>
    <col min="14" max="14" width="62.7109375" style="20" hidden="1" customWidth="1"/>
    <col min="15" max="15" width="19.00390625" style="20" hidden="1" customWidth="1"/>
    <col min="16" max="16" width="23.57421875" style="20" hidden="1" customWidth="1"/>
    <col min="17" max="17" width="5.28125" style="20" customWidth="1"/>
    <col min="18" max="18" width="40.28125" style="20" customWidth="1"/>
    <col min="19" max="19" width="12.421875" style="20" customWidth="1"/>
    <col min="20" max="20" width="12.7109375" style="20" customWidth="1"/>
    <col min="21" max="21" width="5.28125" style="20" customWidth="1"/>
    <col min="22" max="22" width="38.00390625" style="20" customWidth="1"/>
    <col min="23" max="23" width="11.57421875" style="20" customWidth="1"/>
    <col min="24" max="24" width="12.140625" style="20" customWidth="1"/>
    <col min="25" max="25" width="16.140625" style="20" customWidth="1"/>
    <col min="26" max="16384" width="22.140625" style="20" customWidth="1"/>
  </cols>
  <sheetData>
    <row r="1" spans="1:24" ht="24.75" customHeight="1">
      <c r="A1" s="270" t="s">
        <v>129</v>
      </c>
      <c r="B1" s="270"/>
      <c r="C1" s="270"/>
      <c r="D1" s="270"/>
      <c r="E1" s="270"/>
      <c r="F1" s="270"/>
      <c r="G1" s="270"/>
      <c r="H1" s="270"/>
      <c r="I1" s="270"/>
      <c r="J1" s="19"/>
      <c r="K1" s="19"/>
      <c r="Q1" s="270" t="s">
        <v>39</v>
      </c>
      <c r="R1" s="270"/>
      <c r="S1" s="270"/>
      <c r="T1" s="270"/>
      <c r="U1" s="270"/>
      <c r="V1" s="270"/>
      <c r="W1" s="270"/>
      <c r="X1" s="270"/>
    </row>
    <row r="2" spans="1:24" ht="26.25" customHeight="1">
      <c r="A2" s="268" t="s">
        <v>40</v>
      </c>
      <c r="B2" s="268"/>
      <c r="C2" s="268"/>
      <c r="D2" s="268"/>
      <c r="E2" s="268"/>
      <c r="F2" s="268"/>
      <c r="G2" s="268"/>
      <c r="H2" s="268"/>
      <c r="I2" s="268"/>
      <c r="J2" s="21"/>
      <c r="K2" s="21"/>
      <c r="M2" s="268" t="s">
        <v>40</v>
      </c>
      <c r="N2" s="30"/>
      <c r="O2" s="30"/>
      <c r="P2" s="22" t="s">
        <v>41</v>
      </c>
      <c r="Q2" s="268" t="s">
        <v>40</v>
      </c>
      <c r="R2" s="268"/>
      <c r="S2" s="268"/>
      <c r="T2" s="268"/>
      <c r="U2" s="268"/>
      <c r="V2" s="268"/>
      <c r="W2" s="268"/>
      <c r="X2" s="268"/>
    </row>
    <row r="3" spans="1:24" ht="24.75" customHeight="1">
      <c r="A3" s="23"/>
      <c r="B3" s="268" t="s">
        <v>42</v>
      </c>
      <c r="C3" s="268"/>
      <c r="D3" s="268"/>
      <c r="E3" s="268"/>
      <c r="F3" s="268"/>
      <c r="G3" s="268"/>
      <c r="H3" s="268"/>
      <c r="I3" s="268"/>
      <c r="J3" s="21"/>
      <c r="K3" s="21"/>
      <c r="M3" s="23"/>
      <c r="N3" s="268" t="s">
        <v>42</v>
      </c>
      <c r="O3" s="30"/>
      <c r="P3" s="22" t="s">
        <v>43</v>
      </c>
      <c r="Q3" s="23"/>
      <c r="R3" s="268" t="s">
        <v>42</v>
      </c>
      <c r="S3" s="268"/>
      <c r="T3" s="268"/>
      <c r="U3" s="268"/>
      <c r="V3" s="268"/>
      <c r="W3" s="268"/>
      <c r="X3" s="268"/>
    </row>
    <row r="4" spans="1:24" ht="24.75" customHeight="1">
      <c r="A4" s="269" t="s">
        <v>44</v>
      </c>
      <c r="B4" s="269"/>
      <c r="C4" s="269"/>
      <c r="D4" s="269"/>
      <c r="E4" s="269"/>
      <c r="F4" s="269"/>
      <c r="G4" s="269"/>
      <c r="H4" s="269"/>
      <c r="I4" s="269"/>
      <c r="J4" s="24"/>
      <c r="K4" s="24"/>
      <c r="M4" s="269" t="s">
        <v>45</v>
      </c>
      <c r="N4" s="30"/>
      <c r="O4" s="30"/>
      <c r="P4" s="25"/>
      <c r="Q4" s="269" t="s">
        <v>44</v>
      </c>
      <c r="R4" s="269"/>
      <c r="S4" s="269"/>
      <c r="T4" s="269"/>
      <c r="U4" s="269"/>
      <c r="V4" s="269"/>
      <c r="W4" s="269"/>
      <c r="X4" s="269"/>
    </row>
    <row r="5" spans="1:24" ht="24.75" customHeight="1">
      <c r="A5" s="265" t="s">
        <v>125</v>
      </c>
      <c r="B5" s="265"/>
      <c r="C5" s="265"/>
      <c r="D5" s="265"/>
      <c r="E5" s="265"/>
      <c r="F5" s="265"/>
      <c r="G5" s="265"/>
      <c r="H5" s="265"/>
      <c r="I5" s="265"/>
      <c r="J5" s="26"/>
      <c r="K5" s="26"/>
      <c r="M5" s="265" t="str">
        <f>A5</f>
        <v>към 31.12.2007 год.</v>
      </c>
      <c r="N5" s="30"/>
      <c r="O5" s="30"/>
      <c r="P5" s="27"/>
      <c r="Q5" s="265" t="str">
        <f>A5</f>
        <v>към 31.12.2007 год.</v>
      </c>
      <c r="R5" s="265"/>
      <c r="S5" s="265"/>
      <c r="T5" s="265"/>
      <c r="U5" s="265"/>
      <c r="V5" s="265"/>
      <c r="W5" s="265"/>
      <c r="X5" s="265"/>
    </row>
    <row r="6" spans="1:24" ht="4.5" customHeight="1" thickBot="1">
      <c r="A6" s="34"/>
      <c r="B6" s="35"/>
      <c r="C6" s="35"/>
      <c r="D6" s="35"/>
      <c r="E6" s="27"/>
      <c r="F6" s="36"/>
      <c r="G6" s="36"/>
      <c r="H6" s="36"/>
      <c r="I6" s="36"/>
      <c r="J6" s="36"/>
      <c r="K6" s="36"/>
      <c r="L6" s="37"/>
      <c r="M6" s="34"/>
      <c r="N6" s="35"/>
      <c r="O6" s="266" t="s">
        <v>46</v>
      </c>
      <c r="P6" s="267"/>
      <c r="Q6" s="34"/>
      <c r="R6" s="35"/>
      <c r="S6" s="266"/>
      <c r="T6" s="267"/>
      <c r="U6" s="36"/>
      <c r="V6" s="36"/>
      <c r="W6" s="36"/>
      <c r="X6" s="36"/>
    </row>
    <row r="7" spans="1:24" s="42" customFormat="1" ht="28.5" customHeight="1" thickBot="1">
      <c r="A7" s="259"/>
      <c r="B7" s="261" t="s">
        <v>47</v>
      </c>
      <c r="C7" s="251" t="s">
        <v>48</v>
      </c>
      <c r="D7" s="252"/>
      <c r="E7" s="39"/>
      <c r="F7" s="40"/>
      <c r="G7" s="263" t="s">
        <v>49</v>
      </c>
      <c r="H7" s="251" t="s">
        <v>48</v>
      </c>
      <c r="I7" s="252"/>
      <c r="J7" s="41"/>
      <c r="K7" s="41"/>
      <c r="M7" s="43"/>
      <c r="N7" s="44"/>
      <c r="O7" s="39"/>
      <c r="P7" s="38"/>
      <c r="Q7" s="253"/>
      <c r="R7" s="255" t="s">
        <v>47</v>
      </c>
      <c r="S7" s="257" t="s">
        <v>50</v>
      </c>
      <c r="T7" s="258"/>
      <c r="U7" s="45"/>
      <c r="V7" s="32" t="s">
        <v>49</v>
      </c>
      <c r="W7" s="241" t="s">
        <v>51</v>
      </c>
      <c r="X7" s="242"/>
    </row>
    <row r="8" spans="1:24" ht="33.75" customHeight="1" thickBot="1">
      <c r="A8" s="260"/>
      <c r="B8" s="262"/>
      <c r="C8" s="46" t="s">
        <v>52</v>
      </c>
      <c r="D8" s="47" t="s">
        <v>6</v>
      </c>
      <c r="E8" s="48"/>
      <c r="F8" s="49"/>
      <c r="G8" s="264"/>
      <c r="H8" s="46" t="s">
        <v>52</v>
      </c>
      <c r="I8" s="47" t="s">
        <v>6</v>
      </c>
      <c r="J8" s="51"/>
      <c r="K8" s="51"/>
      <c r="M8" s="43"/>
      <c r="N8" s="52"/>
      <c r="O8" s="53"/>
      <c r="P8" s="54"/>
      <c r="Q8" s="254"/>
      <c r="R8" s="256"/>
      <c r="S8" s="55" t="s">
        <v>52</v>
      </c>
      <c r="T8" s="56" t="s">
        <v>6</v>
      </c>
      <c r="U8" s="57"/>
      <c r="V8" s="33"/>
      <c r="W8" s="58" t="s">
        <v>52</v>
      </c>
      <c r="X8" s="59" t="s">
        <v>6</v>
      </c>
    </row>
    <row r="9" spans="1:24" ht="18" customHeight="1">
      <c r="A9" s="60"/>
      <c r="B9" s="61" t="s">
        <v>53</v>
      </c>
      <c r="C9" s="62">
        <v>1</v>
      </c>
      <c r="D9" s="63">
        <v>2</v>
      </c>
      <c r="E9" s="63"/>
      <c r="F9" s="64"/>
      <c r="G9" s="61" t="s">
        <v>53</v>
      </c>
      <c r="H9" s="62">
        <v>1</v>
      </c>
      <c r="I9" s="63">
        <v>2</v>
      </c>
      <c r="J9" s="65"/>
      <c r="K9" s="65"/>
      <c r="M9" s="60"/>
      <c r="N9" s="66"/>
      <c r="O9" s="53"/>
      <c r="P9" s="54"/>
      <c r="Q9" s="67"/>
      <c r="R9" s="68" t="s">
        <v>53</v>
      </c>
      <c r="S9" s="69">
        <v>1</v>
      </c>
      <c r="T9" s="70">
        <v>2</v>
      </c>
      <c r="U9" s="71"/>
      <c r="V9" s="72" t="s">
        <v>53</v>
      </c>
      <c r="W9" s="73">
        <v>1</v>
      </c>
      <c r="X9" s="74">
        <v>2</v>
      </c>
    </row>
    <row r="10" spans="1:24" ht="5.25" customHeight="1" thickBot="1">
      <c r="A10" s="60"/>
      <c r="B10" s="61"/>
      <c r="C10" s="62"/>
      <c r="D10" s="63"/>
      <c r="E10" s="63"/>
      <c r="F10" s="64"/>
      <c r="G10" s="61"/>
      <c r="H10" s="62"/>
      <c r="I10" s="63"/>
      <c r="J10" s="65"/>
      <c r="K10" s="65"/>
      <c r="M10" s="60"/>
      <c r="N10" s="66"/>
      <c r="O10" s="53"/>
      <c r="P10" s="54"/>
      <c r="Q10" s="75"/>
      <c r="R10" s="76"/>
      <c r="S10" s="77"/>
      <c r="T10" s="78"/>
      <c r="U10" s="79"/>
      <c r="V10" s="80"/>
      <c r="W10" s="81"/>
      <c r="X10" s="82"/>
    </row>
    <row r="11" spans="1:24" s="89" customFormat="1" ht="23.25" customHeight="1">
      <c r="A11" s="83" t="s">
        <v>54</v>
      </c>
      <c r="B11" s="84" t="s">
        <v>55</v>
      </c>
      <c r="C11" s="85"/>
      <c r="D11" s="86"/>
      <c r="E11" s="87"/>
      <c r="F11" s="83" t="s">
        <v>54</v>
      </c>
      <c r="G11" s="84" t="s">
        <v>56</v>
      </c>
      <c r="H11" s="84"/>
      <c r="I11" s="85"/>
      <c r="J11" s="88"/>
      <c r="K11" s="88"/>
      <c r="M11" s="83"/>
      <c r="N11" s="84"/>
      <c r="O11" s="90"/>
      <c r="P11" s="91"/>
      <c r="Q11" s="92" t="s">
        <v>54</v>
      </c>
      <c r="R11" s="93" t="s">
        <v>55</v>
      </c>
      <c r="S11" s="94"/>
      <c r="T11" s="95"/>
      <c r="U11" s="96" t="s">
        <v>54</v>
      </c>
      <c r="V11" s="97" t="s">
        <v>56</v>
      </c>
      <c r="W11" s="98"/>
      <c r="X11" s="99"/>
    </row>
    <row r="12" spans="1:24" ht="28.5" customHeight="1">
      <c r="A12" s="60">
        <v>1</v>
      </c>
      <c r="B12" s="100" t="s">
        <v>57</v>
      </c>
      <c r="C12" s="101">
        <f>12000+164.91*12+33.54*12+9.46*12</f>
        <v>14494.92</v>
      </c>
      <c r="D12" s="101">
        <v>14494.92</v>
      </c>
      <c r="E12" s="102"/>
      <c r="F12" s="60">
        <v>1</v>
      </c>
      <c r="G12" s="103" t="s">
        <v>58</v>
      </c>
      <c r="H12" s="104">
        <f>H13</f>
        <v>5355</v>
      </c>
      <c r="I12" s="104">
        <f>I13</f>
        <v>17767.3</v>
      </c>
      <c r="J12" s="105"/>
      <c r="K12" s="105"/>
      <c r="M12" s="60"/>
      <c r="N12" s="66"/>
      <c r="O12" s="53"/>
      <c r="P12" s="54"/>
      <c r="Q12" s="106">
        <v>1</v>
      </c>
      <c r="R12" s="107" t="s">
        <v>57</v>
      </c>
      <c r="S12" s="53">
        <f>C12/1000</f>
        <v>14.49492</v>
      </c>
      <c r="T12" s="53">
        <f>D12/1000</f>
        <v>14.49492</v>
      </c>
      <c r="U12" s="60">
        <v>1</v>
      </c>
      <c r="V12" s="103" t="s">
        <v>58</v>
      </c>
      <c r="W12" s="108">
        <f aca="true" t="shared" si="0" ref="W12:X18">H12/1000</f>
        <v>5.355</v>
      </c>
      <c r="X12" s="108">
        <f t="shared" si="0"/>
        <v>17.7673</v>
      </c>
    </row>
    <row r="13" spans="1:24" ht="22.5" customHeight="1">
      <c r="A13" s="60">
        <v>2</v>
      </c>
      <c r="B13" s="66" t="s">
        <v>59</v>
      </c>
      <c r="C13" s="109">
        <f>50400.97+11658.35+537.07+1896.48-(164.91*12+33.54*12+9.46*12)</f>
        <v>61997.950000000004</v>
      </c>
      <c r="D13" s="109">
        <v>97470.55</v>
      </c>
      <c r="E13" s="102"/>
      <c r="F13" s="60" t="s">
        <v>60</v>
      </c>
      <c r="G13" s="103" t="s">
        <v>61</v>
      </c>
      <c r="H13" s="110">
        <v>5355</v>
      </c>
      <c r="I13" s="66">
        <v>17767.3</v>
      </c>
      <c r="J13" s="111"/>
      <c r="K13" s="111"/>
      <c r="M13" s="60"/>
      <c r="N13" s="100"/>
      <c r="O13" s="53"/>
      <c r="P13" s="54"/>
      <c r="Q13" s="106">
        <v>2</v>
      </c>
      <c r="R13" s="112" t="s">
        <v>59</v>
      </c>
      <c r="S13" s="53">
        <f>(C13/1000)</f>
        <v>61.99795</v>
      </c>
      <c r="T13" s="53">
        <f>(D13/1000)+1</f>
        <v>98.47055</v>
      </c>
      <c r="U13" s="60" t="s">
        <v>60</v>
      </c>
      <c r="V13" s="103" t="s">
        <v>61</v>
      </c>
      <c r="W13" s="108">
        <f t="shared" si="0"/>
        <v>5.355</v>
      </c>
      <c r="X13" s="108">
        <f t="shared" si="0"/>
        <v>17.7673</v>
      </c>
    </row>
    <row r="14" spans="1:24" ht="36" customHeight="1">
      <c r="A14" s="60">
        <v>3</v>
      </c>
      <c r="B14" s="113" t="s">
        <v>62</v>
      </c>
      <c r="C14" s="114">
        <v>7837</v>
      </c>
      <c r="D14" s="114">
        <v>22032</v>
      </c>
      <c r="E14" s="102"/>
      <c r="F14" s="60">
        <v>2</v>
      </c>
      <c r="G14" s="115" t="s">
        <v>63</v>
      </c>
      <c r="H14" s="116">
        <v>19007.99</v>
      </c>
      <c r="I14" s="116">
        <v>116121.8</v>
      </c>
      <c r="J14" s="105"/>
      <c r="K14" s="105"/>
      <c r="M14" s="60"/>
      <c r="N14" s="66"/>
      <c r="O14" s="53"/>
      <c r="P14" s="54"/>
      <c r="Q14" s="106">
        <v>3</v>
      </c>
      <c r="R14" s="117" t="s">
        <v>62</v>
      </c>
      <c r="S14" s="53">
        <f aca="true" t="shared" si="1" ref="S14:T16">C14/1000</f>
        <v>7.837</v>
      </c>
      <c r="T14" s="53">
        <f t="shared" si="1"/>
        <v>22.032</v>
      </c>
      <c r="U14" s="60">
        <v>2</v>
      </c>
      <c r="V14" s="115" t="s">
        <v>63</v>
      </c>
      <c r="W14" s="108">
        <f t="shared" si="0"/>
        <v>19.007990000000003</v>
      </c>
      <c r="X14" s="108">
        <f t="shared" si="0"/>
        <v>116.12180000000001</v>
      </c>
    </row>
    <row r="15" spans="1:24" ht="22.5" customHeight="1">
      <c r="A15" s="60">
        <v>4</v>
      </c>
      <c r="B15" s="66" t="s">
        <v>64</v>
      </c>
      <c r="C15" s="109">
        <f>10.68+369</f>
        <v>379.68</v>
      </c>
      <c r="D15" s="109">
        <v>10613.23</v>
      </c>
      <c r="E15" s="53"/>
      <c r="F15" s="60">
        <v>3</v>
      </c>
      <c r="G15" s="115" t="s">
        <v>65</v>
      </c>
      <c r="H15" s="118">
        <f>21979.55+40955.02</f>
        <v>62934.56999999999</v>
      </c>
      <c r="I15" s="119">
        <v>57703.8</v>
      </c>
      <c r="J15" s="105"/>
      <c r="K15" s="105"/>
      <c r="L15" s="120"/>
      <c r="M15" s="60"/>
      <c r="N15" s="66"/>
      <c r="O15" s="53"/>
      <c r="P15" s="54"/>
      <c r="Q15" s="106">
        <v>4</v>
      </c>
      <c r="R15" s="112" t="s">
        <v>64</v>
      </c>
      <c r="S15" s="53">
        <f t="shared" si="1"/>
        <v>0.37968</v>
      </c>
      <c r="T15" s="53">
        <f t="shared" si="1"/>
        <v>10.61323</v>
      </c>
      <c r="U15" s="60">
        <v>3</v>
      </c>
      <c r="V15" s="115" t="s">
        <v>65</v>
      </c>
      <c r="W15" s="108">
        <f>H15/1000</f>
        <v>62.934569999999994</v>
      </c>
      <c r="X15" s="108">
        <f t="shared" si="0"/>
        <v>57.7038</v>
      </c>
    </row>
    <row r="16" spans="1:24" s="127" customFormat="1" ht="28.5" customHeight="1">
      <c r="A16" s="121">
        <v>5</v>
      </c>
      <c r="B16" s="66" t="s">
        <v>66</v>
      </c>
      <c r="C16" s="109">
        <f>7561.83+35828.08+412.05+14939.33-12000</f>
        <v>46741.29000000001</v>
      </c>
      <c r="D16" s="109">
        <v>114385.38</v>
      </c>
      <c r="E16" s="122"/>
      <c r="F16" s="123" t="s">
        <v>60</v>
      </c>
      <c r="G16" s="124" t="s">
        <v>67</v>
      </c>
      <c r="H16" s="125">
        <v>40955.02</v>
      </c>
      <c r="I16" s="116">
        <v>41771.42</v>
      </c>
      <c r="J16" s="126"/>
      <c r="K16" s="126"/>
      <c r="M16" s="121"/>
      <c r="N16" s="116"/>
      <c r="O16" s="122"/>
      <c r="P16" s="128"/>
      <c r="Q16" s="129">
        <v>5</v>
      </c>
      <c r="R16" s="112" t="s">
        <v>66</v>
      </c>
      <c r="S16" s="53">
        <f t="shared" si="1"/>
        <v>46.741290000000006</v>
      </c>
      <c r="T16" s="53">
        <f t="shared" si="1"/>
        <v>114.38538</v>
      </c>
      <c r="U16" s="121" t="s">
        <v>60</v>
      </c>
      <c r="V16" s="124" t="s">
        <v>68</v>
      </c>
      <c r="W16" s="108">
        <f t="shared" si="0"/>
        <v>40.95502</v>
      </c>
      <c r="X16" s="108">
        <f t="shared" si="0"/>
        <v>41.77142</v>
      </c>
    </row>
    <row r="17" spans="1:24" s="127" customFormat="1" ht="21.75" customHeight="1">
      <c r="A17" s="121"/>
      <c r="B17" s="84" t="s">
        <v>69</v>
      </c>
      <c r="C17" s="85">
        <f>C12+C13+C14+C15+C16</f>
        <v>131450.84000000003</v>
      </c>
      <c r="D17" s="85">
        <f>D12+D13+D14+D15+D16</f>
        <v>258996.08000000002</v>
      </c>
      <c r="E17" s="130"/>
      <c r="F17" s="121"/>
      <c r="G17" s="131" t="s">
        <v>70</v>
      </c>
      <c r="H17" s="132">
        <f>H12+H14+H15</f>
        <v>87297.56</v>
      </c>
      <c r="I17" s="132">
        <f>I12+I14+I15</f>
        <v>191592.90000000002</v>
      </c>
      <c r="J17" s="126"/>
      <c r="K17" s="126"/>
      <c r="M17" s="121"/>
      <c r="N17" s="119"/>
      <c r="O17" s="122"/>
      <c r="P17" s="133"/>
      <c r="Q17" s="129"/>
      <c r="R17" s="134" t="s">
        <v>69</v>
      </c>
      <c r="S17" s="135">
        <f>(S12+S13+S14+S15+S16)</f>
        <v>131.45084000000003</v>
      </c>
      <c r="T17" s="135">
        <f>(T12+T13+T14+T15+T16)-1</f>
        <v>258.99608</v>
      </c>
      <c r="U17" s="121"/>
      <c r="V17" s="131" t="s">
        <v>70</v>
      </c>
      <c r="W17" s="136">
        <f>W12+W14+W15</f>
        <v>87.29756</v>
      </c>
      <c r="X17" s="136">
        <f>X12+X14+X15</f>
        <v>191.59290000000001</v>
      </c>
    </row>
    <row r="18" spans="1:24" ht="29.25" customHeight="1">
      <c r="A18" s="60" t="s">
        <v>71</v>
      </c>
      <c r="B18" s="137" t="s">
        <v>72</v>
      </c>
      <c r="C18" s="109"/>
      <c r="D18" s="85"/>
      <c r="E18" s="102"/>
      <c r="F18" s="60" t="s">
        <v>71</v>
      </c>
      <c r="G18" s="138" t="s">
        <v>73</v>
      </c>
      <c r="H18" s="139">
        <f>C17-H17</f>
        <v>44153.28000000003</v>
      </c>
      <c r="I18" s="140">
        <f>D17-I17</f>
        <v>67403.18</v>
      </c>
      <c r="J18" s="141"/>
      <c r="K18" s="141"/>
      <c r="M18" s="60"/>
      <c r="N18" s="66"/>
      <c r="O18" s="53"/>
      <c r="P18" s="54"/>
      <c r="Q18" s="106" t="s">
        <v>71</v>
      </c>
      <c r="R18" s="138" t="s">
        <v>72</v>
      </c>
      <c r="S18" s="53"/>
      <c r="T18" s="53">
        <f>D18/1000</f>
        <v>0</v>
      </c>
      <c r="U18" s="60" t="s">
        <v>71</v>
      </c>
      <c r="V18" s="142" t="s">
        <v>73</v>
      </c>
      <c r="W18" s="143">
        <f>S17-W17</f>
        <v>44.153280000000024</v>
      </c>
      <c r="X18" s="108">
        <f t="shared" si="0"/>
        <v>67.40317999999999</v>
      </c>
    </row>
    <row r="19" spans="1:24" ht="28.5" customHeight="1">
      <c r="A19" s="60" t="s">
        <v>74</v>
      </c>
      <c r="B19" s="52" t="s">
        <v>75</v>
      </c>
      <c r="C19" s="109"/>
      <c r="D19" s="144"/>
      <c r="E19" s="145"/>
      <c r="F19" s="243" t="s">
        <v>74</v>
      </c>
      <c r="G19" s="245" t="s">
        <v>76</v>
      </c>
      <c r="H19" s="247"/>
      <c r="I19" s="146"/>
      <c r="J19" s="141"/>
      <c r="K19" s="141"/>
      <c r="M19" s="60"/>
      <c r="N19" s="66"/>
      <c r="O19" s="53"/>
      <c r="P19" s="147"/>
      <c r="Q19" s="106" t="s">
        <v>74</v>
      </c>
      <c r="R19" s="148" t="s">
        <v>75</v>
      </c>
      <c r="S19" s="53"/>
      <c r="T19" s="53"/>
      <c r="U19" s="243" t="s">
        <v>74</v>
      </c>
      <c r="V19" s="249" t="s">
        <v>76</v>
      </c>
      <c r="W19" s="149"/>
      <c r="X19" s="149"/>
    </row>
    <row r="20" spans="1:24" s="89" customFormat="1" ht="20.25" customHeight="1" thickBot="1">
      <c r="A20" s="150" t="s">
        <v>77</v>
      </c>
      <c r="B20" s="151" t="s">
        <v>78</v>
      </c>
      <c r="C20" s="152">
        <f>C18-C19</f>
        <v>0</v>
      </c>
      <c r="D20" s="86"/>
      <c r="E20" s="87"/>
      <c r="F20" s="244"/>
      <c r="G20" s="246"/>
      <c r="H20" s="248"/>
      <c r="I20" s="146"/>
      <c r="J20" s="141"/>
      <c r="K20" s="141"/>
      <c r="M20" s="83"/>
      <c r="N20" s="84"/>
      <c r="O20" s="90"/>
      <c r="P20" s="91"/>
      <c r="Q20" s="153" t="s">
        <v>77</v>
      </c>
      <c r="R20" s="154" t="s">
        <v>78</v>
      </c>
      <c r="S20" s="155">
        <f>S18-S19</f>
        <v>0</v>
      </c>
      <c r="T20" s="155">
        <f>T18-T19</f>
        <v>0</v>
      </c>
      <c r="U20" s="244"/>
      <c r="V20" s="250"/>
      <c r="W20" s="149"/>
      <c r="X20" s="149"/>
    </row>
    <row r="21" spans="1:24" s="89" customFormat="1" ht="23.25" customHeight="1" thickBot="1">
      <c r="A21" s="156"/>
      <c r="B21" s="157" t="s">
        <v>79</v>
      </c>
      <c r="C21" s="158">
        <f>C17+C20</f>
        <v>131450.84000000003</v>
      </c>
      <c r="D21" s="85">
        <f>D17+D18</f>
        <v>258996.08000000002</v>
      </c>
      <c r="E21" s="159"/>
      <c r="F21" s="156"/>
      <c r="G21" s="160" t="s">
        <v>80</v>
      </c>
      <c r="H21" s="161">
        <f>H17+H18</f>
        <v>131450.84000000003</v>
      </c>
      <c r="I21" s="158">
        <f>I17+I18</f>
        <v>258996.08000000002</v>
      </c>
      <c r="J21" s="88"/>
      <c r="K21" s="88"/>
      <c r="M21" s="150"/>
      <c r="N21" s="162"/>
      <c r="O21" s="155"/>
      <c r="P21" s="163"/>
      <c r="Q21" s="156"/>
      <c r="R21" s="157" t="s">
        <v>79</v>
      </c>
      <c r="S21" s="164">
        <f>S17+S20</f>
        <v>131.45084000000003</v>
      </c>
      <c r="T21" s="164">
        <f>T17+T20</f>
        <v>258.99608</v>
      </c>
      <c r="U21" s="156"/>
      <c r="V21" s="165" t="s">
        <v>80</v>
      </c>
      <c r="W21" s="166">
        <f>W17+W18</f>
        <v>131.45084000000003</v>
      </c>
      <c r="X21" s="166">
        <f>X17+X18</f>
        <v>258.99608</v>
      </c>
    </row>
    <row r="22" spans="2:4" ht="13.5" customHeight="1">
      <c r="B22" s="169"/>
      <c r="C22" s="169"/>
      <c r="D22" s="169"/>
    </row>
    <row r="23" spans="2:4" ht="16.5" customHeight="1">
      <c r="B23" s="169"/>
      <c r="C23" s="169"/>
      <c r="D23" s="169"/>
    </row>
    <row r="24" spans="2:24" ht="24.75" customHeight="1">
      <c r="B24" s="171" t="s">
        <v>31</v>
      </c>
      <c r="C24" s="172"/>
      <c r="D24" s="172"/>
      <c r="E24" s="173"/>
      <c r="F24" s="173"/>
      <c r="G24" s="174" t="s">
        <v>81</v>
      </c>
      <c r="H24" s="174"/>
      <c r="I24" s="174"/>
      <c r="J24" s="174"/>
      <c r="K24" s="174"/>
      <c r="R24" s="171" t="s">
        <v>31</v>
      </c>
      <c r="S24" s="172"/>
      <c r="T24" s="172"/>
      <c r="U24" s="173"/>
      <c r="V24" s="174" t="s">
        <v>81</v>
      </c>
      <c r="W24" s="174"/>
      <c r="X24" s="174"/>
    </row>
    <row r="25" spans="2:24" ht="24.75" customHeight="1">
      <c r="B25" s="173"/>
      <c r="C25" s="169" t="s">
        <v>82</v>
      </c>
      <c r="D25" s="169"/>
      <c r="H25" s="170" t="s">
        <v>83</v>
      </c>
      <c r="R25" s="173"/>
      <c r="S25" s="169" t="s">
        <v>82</v>
      </c>
      <c r="T25" s="169"/>
      <c r="U25" s="170"/>
      <c r="V25" s="170"/>
      <c r="W25" s="170" t="s">
        <v>84</v>
      </c>
      <c r="X25" s="170"/>
    </row>
  </sheetData>
  <mergeCells count="31">
    <mergeCell ref="V7:V8"/>
    <mergeCell ref="W7:X7"/>
    <mergeCell ref="F19:F20"/>
    <mergeCell ref="G19:G20"/>
    <mergeCell ref="H19:H20"/>
    <mergeCell ref="U19:U20"/>
    <mergeCell ref="V19:V20"/>
    <mergeCell ref="H7:I7"/>
    <mergeCell ref="Q7:Q8"/>
    <mergeCell ref="R7:R8"/>
    <mergeCell ref="S7:T7"/>
    <mergeCell ref="A7:A8"/>
    <mergeCell ref="B7:B8"/>
    <mergeCell ref="C7:D7"/>
    <mergeCell ref="G7:G8"/>
    <mergeCell ref="A5:I5"/>
    <mergeCell ref="M5:O5"/>
    <mergeCell ref="Q5:X5"/>
    <mergeCell ref="O6:P6"/>
    <mergeCell ref="S6:T6"/>
    <mergeCell ref="B3:I3"/>
    <mergeCell ref="N3:O3"/>
    <mergeCell ref="R3:X3"/>
    <mergeCell ref="A4:I4"/>
    <mergeCell ref="M4:O4"/>
    <mergeCell ref="Q4:X4"/>
    <mergeCell ref="A1:I1"/>
    <mergeCell ref="Q1:X1"/>
    <mergeCell ref="A2:I2"/>
    <mergeCell ref="M2:O2"/>
    <mergeCell ref="Q2:X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43.8515625" style="238" customWidth="1"/>
    <col min="2" max="2" width="11.8515625" style="238" hidden="1" customWidth="1"/>
    <col min="3" max="3" width="11.7109375" style="238" hidden="1" customWidth="1"/>
    <col min="4" max="4" width="11.8515625" style="238" hidden="1" customWidth="1"/>
    <col min="5" max="5" width="10.421875" style="238" customWidth="1"/>
    <col min="6" max="6" width="11.28125" style="238" customWidth="1"/>
    <col min="7" max="7" width="11.57421875" style="238" customWidth="1"/>
    <col min="8" max="8" width="13.7109375" style="238" customWidth="1"/>
    <col min="9" max="9" width="12.00390625" style="238" customWidth="1"/>
    <col min="10" max="10" width="14.8515625" style="238" customWidth="1"/>
  </cols>
  <sheetData>
    <row r="1" spans="1:10" ht="12.75">
      <c r="A1" s="291" t="s">
        <v>40</v>
      </c>
      <c r="B1" s="288"/>
      <c r="C1" s="288"/>
      <c r="D1" s="288"/>
      <c r="E1" s="288"/>
      <c r="F1" s="288"/>
      <c r="G1" s="288"/>
      <c r="H1" s="176"/>
      <c r="I1" s="292" t="s">
        <v>85</v>
      </c>
      <c r="J1" s="292"/>
    </row>
    <row r="2" spans="1:10" ht="12.75">
      <c r="A2" s="291" t="s">
        <v>86</v>
      </c>
      <c r="B2" s="291"/>
      <c r="C2" s="291"/>
      <c r="D2" s="288"/>
      <c r="E2" s="288"/>
      <c r="F2" s="288"/>
      <c r="G2" s="288"/>
      <c r="H2" s="176"/>
      <c r="I2" s="292" t="s">
        <v>87</v>
      </c>
      <c r="J2" s="292"/>
    </row>
    <row r="3" spans="1:10" ht="12.75">
      <c r="A3" s="287" t="s">
        <v>88</v>
      </c>
      <c r="B3" s="287"/>
      <c r="C3" s="287"/>
      <c r="D3" s="288"/>
      <c r="E3" s="288"/>
      <c r="F3" s="288"/>
      <c r="G3" s="288"/>
      <c r="H3" s="176"/>
      <c r="I3" s="178"/>
      <c r="J3" s="178"/>
    </row>
    <row r="4" spans="1:10" ht="12.75">
      <c r="A4" s="287" t="s">
        <v>126</v>
      </c>
      <c r="B4" s="287"/>
      <c r="C4" s="287"/>
      <c r="D4" s="288"/>
      <c r="E4" s="288"/>
      <c r="F4" s="288"/>
      <c r="G4" s="288"/>
      <c r="H4" s="176"/>
      <c r="I4" s="176"/>
      <c r="J4" s="176"/>
    </row>
    <row r="5" spans="1:10" ht="13.5" thickBot="1">
      <c r="A5" s="177"/>
      <c r="B5" s="179"/>
      <c r="C5" s="289" t="s">
        <v>89</v>
      </c>
      <c r="D5" s="290"/>
      <c r="E5" s="180"/>
      <c r="F5" s="274"/>
      <c r="G5" s="275"/>
      <c r="H5" s="176"/>
      <c r="I5" s="274" t="s">
        <v>90</v>
      </c>
      <c r="J5" s="275"/>
    </row>
    <row r="6" spans="1:10" ht="13.5" thickBot="1">
      <c r="A6" s="276" t="s">
        <v>91</v>
      </c>
      <c r="B6" s="278" t="s">
        <v>92</v>
      </c>
      <c r="C6" s="279"/>
      <c r="D6" s="280"/>
      <c r="E6" s="281" t="s">
        <v>92</v>
      </c>
      <c r="F6" s="282"/>
      <c r="G6" s="283"/>
      <c r="H6" s="284" t="s">
        <v>93</v>
      </c>
      <c r="I6" s="285"/>
      <c r="J6" s="286"/>
    </row>
    <row r="7" spans="1:10" ht="26.25" thickBot="1">
      <c r="A7" s="277"/>
      <c r="B7" s="183" t="s">
        <v>94</v>
      </c>
      <c r="C7" s="184" t="s">
        <v>95</v>
      </c>
      <c r="D7" s="183" t="s">
        <v>96</v>
      </c>
      <c r="E7" s="185" t="s">
        <v>94</v>
      </c>
      <c r="F7" s="186" t="s">
        <v>95</v>
      </c>
      <c r="G7" s="187" t="s">
        <v>96</v>
      </c>
      <c r="H7" s="185" t="s">
        <v>94</v>
      </c>
      <c r="I7" s="186" t="s">
        <v>95</v>
      </c>
      <c r="J7" s="185" t="s">
        <v>96</v>
      </c>
    </row>
    <row r="8" spans="1:10" ht="13.5" thickBot="1">
      <c r="A8" s="181" t="s">
        <v>60</v>
      </c>
      <c r="B8" s="188">
        <v>1</v>
      </c>
      <c r="C8" s="188">
        <v>2</v>
      </c>
      <c r="D8" s="189">
        <v>3</v>
      </c>
      <c r="E8" s="190">
        <v>1</v>
      </c>
      <c r="F8" s="190">
        <v>2</v>
      </c>
      <c r="G8" s="191">
        <v>3</v>
      </c>
      <c r="H8" s="192">
        <v>4</v>
      </c>
      <c r="I8" s="192">
        <v>5</v>
      </c>
      <c r="J8" s="192">
        <v>6</v>
      </c>
    </row>
    <row r="9" spans="1:10" ht="27">
      <c r="A9" s="193" t="s">
        <v>97</v>
      </c>
      <c r="B9" s="194"/>
      <c r="C9" s="195"/>
      <c r="D9" s="196"/>
      <c r="E9" s="197"/>
      <c r="F9" s="197"/>
      <c r="G9" s="198"/>
      <c r="H9" s="199"/>
      <c r="I9" s="197"/>
      <c r="J9" s="200"/>
    </row>
    <row r="10" spans="1:10" ht="25.5">
      <c r="A10" s="201" t="s">
        <v>98</v>
      </c>
      <c r="B10" s="202"/>
      <c r="C10" s="203"/>
      <c r="D10" s="196">
        <f aca="true" t="shared" si="0" ref="D10:D32">B10-C10</f>
        <v>0</v>
      </c>
      <c r="E10" s="204">
        <f aca="true" t="shared" si="1" ref="E10:F16">ROUND(B10/1000,0)</f>
        <v>0</v>
      </c>
      <c r="F10" s="204">
        <f t="shared" si="1"/>
        <v>0</v>
      </c>
      <c r="G10" s="204">
        <f aca="true" t="shared" si="2" ref="G10:G16">E10-F10</f>
        <v>0</v>
      </c>
      <c r="H10" s="205">
        <v>0</v>
      </c>
      <c r="I10" s="206">
        <v>0</v>
      </c>
      <c r="J10" s="204">
        <f aca="true" t="shared" si="3" ref="J10:J32">H10-I10</f>
        <v>0</v>
      </c>
    </row>
    <row r="11" spans="1:10" ht="12.75">
      <c r="A11" s="201" t="s">
        <v>99</v>
      </c>
      <c r="B11" s="202"/>
      <c r="C11" s="203">
        <f>'[2]PP'!AR78</f>
        <v>0</v>
      </c>
      <c r="D11" s="196">
        <f t="shared" si="0"/>
        <v>0</v>
      </c>
      <c r="E11" s="204">
        <f t="shared" si="1"/>
        <v>0</v>
      </c>
      <c r="F11" s="204">
        <f t="shared" si="1"/>
        <v>0</v>
      </c>
      <c r="G11" s="204">
        <f t="shared" si="2"/>
        <v>0</v>
      </c>
      <c r="H11" s="205"/>
      <c r="I11" s="206">
        <v>6</v>
      </c>
      <c r="J11" s="204">
        <f t="shared" si="3"/>
        <v>-6</v>
      </c>
    </row>
    <row r="12" spans="1:10" ht="25.5">
      <c r="A12" s="201" t="s">
        <v>100</v>
      </c>
      <c r="B12" s="202"/>
      <c r="C12" s="203"/>
      <c r="D12" s="196">
        <f t="shared" si="0"/>
        <v>0</v>
      </c>
      <c r="E12" s="204">
        <f t="shared" si="1"/>
        <v>0</v>
      </c>
      <c r="F12" s="204">
        <f t="shared" si="1"/>
        <v>0</v>
      </c>
      <c r="G12" s="204">
        <f t="shared" si="2"/>
        <v>0</v>
      </c>
      <c r="H12" s="205">
        <v>0</v>
      </c>
      <c r="I12" s="206">
        <v>0</v>
      </c>
      <c r="J12" s="204">
        <f t="shared" si="3"/>
        <v>0</v>
      </c>
    </row>
    <row r="13" spans="1:10" ht="12.75">
      <c r="A13" s="201" t="s">
        <v>101</v>
      </c>
      <c r="B13" s="202"/>
      <c r="C13" s="203">
        <f>'[2]PP'!BI78</f>
        <v>78000</v>
      </c>
      <c r="D13" s="196">
        <f t="shared" si="0"/>
        <v>-78000</v>
      </c>
      <c r="E13" s="204">
        <f t="shared" si="1"/>
        <v>0</v>
      </c>
      <c r="F13" s="204">
        <f t="shared" si="1"/>
        <v>78</v>
      </c>
      <c r="G13" s="204">
        <f t="shared" si="2"/>
        <v>-78</v>
      </c>
      <c r="H13" s="205"/>
      <c r="I13" s="206">
        <v>600</v>
      </c>
      <c r="J13" s="204">
        <f t="shared" si="3"/>
        <v>-600</v>
      </c>
    </row>
    <row r="14" spans="1:10" ht="25.5">
      <c r="A14" s="201" t="s">
        <v>102</v>
      </c>
      <c r="B14" s="202"/>
      <c r="C14" s="203"/>
      <c r="D14" s="196">
        <f t="shared" si="0"/>
        <v>0</v>
      </c>
      <c r="E14" s="204">
        <f t="shared" si="1"/>
        <v>0</v>
      </c>
      <c r="F14" s="204">
        <f t="shared" si="1"/>
        <v>0</v>
      </c>
      <c r="G14" s="204">
        <f t="shared" si="2"/>
        <v>0</v>
      </c>
      <c r="H14" s="205">
        <v>0</v>
      </c>
      <c r="I14" s="206">
        <v>0</v>
      </c>
      <c r="J14" s="204">
        <f t="shared" si="3"/>
        <v>0</v>
      </c>
    </row>
    <row r="15" spans="1:10" ht="12.75">
      <c r="A15" s="201" t="s">
        <v>103</v>
      </c>
      <c r="B15" s="202"/>
      <c r="C15" s="203"/>
      <c r="D15" s="196">
        <f t="shared" si="0"/>
        <v>0</v>
      </c>
      <c r="E15" s="204">
        <f t="shared" si="1"/>
        <v>0</v>
      </c>
      <c r="F15" s="204">
        <f t="shared" si="1"/>
        <v>0</v>
      </c>
      <c r="G15" s="204">
        <f t="shared" si="2"/>
        <v>0</v>
      </c>
      <c r="H15" s="205"/>
      <c r="I15" s="206"/>
      <c r="J15" s="204">
        <f t="shared" si="3"/>
        <v>0</v>
      </c>
    </row>
    <row r="16" spans="1:10" ht="42" customHeight="1">
      <c r="A16" s="207" t="s">
        <v>104</v>
      </c>
      <c r="B16" s="202">
        <f>SUM(B10:B15)</f>
        <v>0</v>
      </c>
      <c r="C16" s="202">
        <f>SUM(C10:C15)</f>
        <v>78000</v>
      </c>
      <c r="D16" s="196">
        <f t="shared" si="0"/>
        <v>-78000</v>
      </c>
      <c r="E16" s="204">
        <f t="shared" si="1"/>
        <v>0</v>
      </c>
      <c r="F16" s="204">
        <f>ROUND(C16/1000,0)</f>
        <v>78</v>
      </c>
      <c r="G16" s="204">
        <f t="shared" si="2"/>
        <v>-78</v>
      </c>
      <c r="H16" s="202">
        <f>SUM(H10:H15)</f>
        <v>0</v>
      </c>
      <c r="I16" s="202">
        <f>SUM(I10:I15)</f>
        <v>606</v>
      </c>
      <c r="J16" s="202">
        <f>SUM(J10:J15)</f>
        <v>-606</v>
      </c>
    </row>
    <row r="17" spans="1:10" ht="13.5" hidden="1">
      <c r="A17" s="208" t="s">
        <v>105</v>
      </c>
      <c r="B17" s="202"/>
      <c r="C17" s="203"/>
      <c r="D17" s="196">
        <f t="shared" si="0"/>
        <v>0</v>
      </c>
      <c r="E17" s="209"/>
      <c r="F17" s="209"/>
      <c r="G17" s="210"/>
      <c r="H17" s="211"/>
      <c r="I17" s="209"/>
      <c r="J17" s="204">
        <f t="shared" si="3"/>
        <v>0</v>
      </c>
    </row>
    <row r="18" spans="1:10" ht="12.75" hidden="1">
      <c r="A18" s="201" t="s">
        <v>106</v>
      </c>
      <c r="B18" s="202"/>
      <c r="C18" s="203"/>
      <c r="D18" s="196">
        <f t="shared" si="0"/>
        <v>0</v>
      </c>
      <c r="E18" s="209"/>
      <c r="F18" s="209"/>
      <c r="G18" s="210"/>
      <c r="H18" s="211"/>
      <c r="I18" s="209"/>
      <c r="J18" s="204">
        <f t="shared" si="3"/>
        <v>0</v>
      </c>
    </row>
    <row r="19" spans="1:10" ht="25.5" hidden="1">
      <c r="A19" s="201" t="s">
        <v>107</v>
      </c>
      <c r="B19" s="202"/>
      <c r="C19" s="203"/>
      <c r="D19" s="196">
        <f t="shared" si="0"/>
        <v>0</v>
      </c>
      <c r="E19" s="209"/>
      <c r="F19" s="209"/>
      <c r="G19" s="210"/>
      <c r="H19" s="211"/>
      <c r="I19" s="209"/>
      <c r="J19" s="204">
        <f t="shared" si="3"/>
        <v>0</v>
      </c>
    </row>
    <row r="20" spans="1:10" ht="25.5" hidden="1">
      <c r="A20" s="201" t="s">
        <v>108</v>
      </c>
      <c r="B20" s="202"/>
      <c r="C20" s="203"/>
      <c r="D20" s="196">
        <f t="shared" si="0"/>
        <v>0</v>
      </c>
      <c r="E20" s="209"/>
      <c r="F20" s="209"/>
      <c r="G20" s="210"/>
      <c r="H20" s="211"/>
      <c r="I20" s="209"/>
      <c r="J20" s="204">
        <f t="shared" si="3"/>
        <v>0</v>
      </c>
    </row>
    <row r="21" spans="1:10" ht="25.5" hidden="1">
      <c r="A21" s="201" t="s">
        <v>109</v>
      </c>
      <c r="B21" s="202"/>
      <c r="C21" s="203"/>
      <c r="D21" s="196">
        <f t="shared" si="0"/>
        <v>0</v>
      </c>
      <c r="E21" s="209"/>
      <c r="F21" s="209"/>
      <c r="G21" s="210"/>
      <c r="H21" s="211"/>
      <c r="I21" s="209"/>
      <c r="J21" s="204">
        <f t="shared" si="3"/>
        <v>0</v>
      </c>
    </row>
    <row r="22" spans="1:10" ht="25.5" hidden="1">
      <c r="A22" s="201" t="s">
        <v>110</v>
      </c>
      <c r="B22" s="202"/>
      <c r="C22" s="203"/>
      <c r="D22" s="196">
        <f t="shared" si="0"/>
        <v>0</v>
      </c>
      <c r="E22" s="204"/>
      <c r="F22" s="204"/>
      <c r="G22" s="210"/>
      <c r="H22" s="211"/>
      <c r="I22" s="209"/>
      <c r="J22" s="204">
        <f t="shared" si="3"/>
        <v>0</v>
      </c>
    </row>
    <row r="23" spans="1:10" ht="12.75" hidden="1">
      <c r="A23" s="201" t="s">
        <v>111</v>
      </c>
      <c r="B23" s="202"/>
      <c r="C23" s="203"/>
      <c r="D23" s="196">
        <f t="shared" si="0"/>
        <v>0</v>
      </c>
      <c r="E23" s="209"/>
      <c r="F23" s="209"/>
      <c r="G23" s="210"/>
      <c r="H23" s="211"/>
      <c r="I23" s="209"/>
      <c r="J23" s="204">
        <f t="shared" si="3"/>
        <v>0</v>
      </c>
    </row>
    <row r="24" spans="1:10" ht="27">
      <c r="A24" s="208" t="s">
        <v>112</v>
      </c>
      <c r="B24" s="202"/>
      <c r="C24" s="203"/>
      <c r="D24" s="196"/>
      <c r="E24" s="209"/>
      <c r="F24" s="209"/>
      <c r="G24" s="210"/>
      <c r="H24" s="211"/>
      <c r="I24" s="209"/>
      <c r="J24" s="204">
        <f t="shared" si="3"/>
        <v>0</v>
      </c>
    </row>
    <row r="25" spans="1:12" ht="12.75">
      <c r="A25" s="201" t="s">
        <v>113</v>
      </c>
      <c r="B25" s="202">
        <f>'[2]PP'!B10</f>
        <v>27814.35</v>
      </c>
      <c r="C25" s="203">
        <f>'[2]PP'!C10</f>
        <v>55158.28</v>
      </c>
      <c r="D25" s="196">
        <f t="shared" si="0"/>
        <v>-27343.93</v>
      </c>
      <c r="E25" s="204">
        <f>ROUND(B25/1000,0)-1</f>
        <v>27</v>
      </c>
      <c r="F25" s="204">
        <f>ROUND(C25/1000,0)</f>
        <v>55</v>
      </c>
      <c r="G25" s="212">
        <f aca="true" t="shared" si="4" ref="G25:G30">E25-F25</f>
        <v>-28</v>
      </c>
      <c r="H25" s="213">
        <v>44</v>
      </c>
      <c r="I25" s="215">
        <v>133</v>
      </c>
      <c r="J25" s="212">
        <f t="shared" si="3"/>
        <v>-89</v>
      </c>
      <c r="L25" s="216"/>
    </row>
    <row r="26" spans="1:10" ht="12.75">
      <c r="A26" s="201" t="s">
        <v>114</v>
      </c>
      <c r="B26" s="202">
        <f>'[2]PP'!B35</f>
        <v>0</v>
      </c>
      <c r="C26" s="203"/>
      <c r="D26" s="196">
        <f t="shared" si="0"/>
        <v>0</v>
      </c>
      <c r="E26" s="204">
        <f aca="true" t="shared" si="5" ref="E26:E32">ROUND(B26/1000,0)</f>
        <v>0</v>
      </c>
      <c r="F26" s="204">
        <f>ROUND(C26/1000,0)</f>
        <v>0</v>
      </c>
      <c r="G26" s="212">
        <f t="shared" si="4"/>
        <v>0</v>
      </c>
      <c r="H26" s="213">
        <v>138</v>
      </c>
      <c r="I26" s="215"/>
      <c r="J26" s="212">
        <f t="shared" si="3"/>
        <v>138</v>
      </c>
    </row>
    <row r="27" spans="1:10" ht="12.75">
      <c r="A27" s="201" t="s">
        <v>115</v>
      </c>
      <c r="B27" s="202">
        <f>'[2]PP'!B12</f>
        <v>639.09</v>
      </c>
      <c r="C27" s="203">
        <f>'[2]PP'!C12</f>
        <v>162558.58</v>
      </c>
      <c r="D27" s="196">
        <f t="shared" si="0"/>
        <v>-161919.49</v>
      </c>
      <c r="E27" s="204">
        <f t="shared" si="5"/>
        <v>1</v>
      </c>
      <c r="F27" s="204">
        <f>ROUND(C27/1000,0)-1</f>
        <v>162</v>
      </c>
      <c r="G27" s="212">
        <f t="shared" si="4"/>
        <v>-161</v>
      </c>
      <c r="H27" s="213">
        <v>0</v>
      </c>
      <c r="I27" s="215">
        <v>111</v>
      </c>
      <c r="J27" s="212">
        <f t="shared" si="3"/>
        <v>-111</v>
      </c>
    </row>
    <row r="28" spans="1:10" ht="25.5">
      <c r="A28" s="201" t="s">
        <v>116</v>
      </c>
      <c r="B28" s="202">
        <f>'[2]PP'!B13</f>
        <v>19007.99</v>
      </c>
      <c r="C28" s="203">
        <f>'[2]PP'!C13</f>
        <v>369</v>
      </c>
      <c r="D28" s="196">
        <f t="shared" si="0"/>
        <v>18638.99</v>
      </c>
      <c r="E28" s="204">
        <f t="shared" si="5"/>
        <v>19</v>
      </c>
      <c r="F28" s="204">
        <f>ROUND(C28/1000,0)</f>
        <v>0</v>
      </c>
      <c r="G28" s="212">
        <f t="shared" si="4"/>
        <v>19</v>
      </c>
      <c r="H28" s="213">
        <v>3</v>
      </c>
      <c r="I28" s="215">
        <v>10</v>
      </c>
      <c r="J28" s="212">
        <f t="shared" si="3"/>
        <v>-7</v>
      </c>
    </row>
    <row r="29" spans="1:10" ht="25.5">
      <c r="A29" s="201" t="s">
        <v>110</v>
      </c>
      <c r="B29" s="202"/>
      <c r="C29" s="203"/>
      <c r="D29" s="196">
        <f t="shared" si="0"/>
        <v>0</v>
      </c>
      <c r="E29" s="204">
        <f t="shared" si="5"/>
        <v>0</v>
      </c>
      <c r="F29" s="204">
        <f>ROUND(C29/1000,0)</f>
        <v>0</v>
      </c>
      <c r="G29" s="212">
        <f t="shared" si="4"/>
        <v>0</v>
      </c>
      <c r="H29" s="213"/>
      <c r="I29" s="215"/>
      <c r="J29" s="212">
        <f t="shared" si="3"/>
        <v>0</v>
      </c>
    </row>
    <row r="30" spans="1:10" ht="12.75">
      <c r="A30" s="201" t="s">
        <v>117</v>
      </c>
      <c r="B30" s="202">
        <f>'[2]PP'!B17</f>
        <v>55525.77</v>
      </c>
      <c r="C30" s="203">
        <f>'[2]PP'!C17</f>
        <v>666.34</v>
      </c>
      <c r="D30" s="196">
        <f t="shared" si="0"/>
        <v>54859.43</v>
      </c>
      <c r="E30" s="204">
        <f>ROUND(B30/1000,0)</f>
        <v>56</v>
      </c>
      <c r="F30" s="204">
        <f>ROUND(C30/1000,0)+1</f>
        <v>2</v>
      </c>
      <c r="G30" s="212">
        <f t="shared" si="4"/>
        <v>54</v>
      </c>
      <c r="H30" s="213">
        <v>192</v>
      </c>
      <c r="I30" s="215">
        <v>36</v>
      </c>
      <c r="J30" s="212">
        <f t="shared" si="3"/>
        <v>156</v>
      </c>
    </row>
    <row r="31" spans="1:10" ht="25.5">
      <c r="A31" s="207" t="s">
        <v>118</v>
      </c>
      <c r="B31" s="202">
        <f>SUM(B25:B30)</f>
        <v>102987.2</v>
      </c>
      <c r="C31" s="202">
        <f>SUM(C25:C30)</f>
        <v>218752.19999999998</v>
      </c>
      <c r="D31" s="196">
        <f>B31-C31</f>
        <v>-115764.99999999999</v>
      </c>
      <c r="E31" s="204">
        <f t="shared" si="5"/>
        <v>103</v>
      </c>
      <c r="F31" s="204">
        <f>ROUND(C31/1000,0)</f>
        <v>219</v>
      </c>
      <c r="G31" s="212">
        <f>(E31-F31)</f>
        <v>-116</v>
      </c>
      <c r="H31" s="213">
        <f>SUM(H25:H30)</f>
        <v>377</v>
      </c>
      <c r="I31" s="213">
        <f>SUM(I25:I30)</f>
        <v>290</v>
      </c>
      <c r="J31" s="212">
        <f t="shared" si="3"/>
        <v>87</v>
      </c>
    </row>
    <row r="32" spans="1:10" ht="27">
      <c r="A32" s="208" t="s">
        <v>119</v>
      </c>
      <c r="B32" s="217">
        <f>B16+B31</f>
        <v>102987.2</v>
      </c>
      <c r="C32" s="203">
        <f>C16+C31</f>
        <v>296752.19999999995</v>
      </c>
      <c r="D32" s="196">
        <f t="shared" si="0"/>
        <v>-193764.99999999994</v>
      </c>
      <c r="E32" s="204">
        <f t="shared" si="5"/>
        <v>103</v>
      </c>
      <c r="F32" s="204">
        <f>ROUND(C32/1000,0)</f>
        <v>297</v>
      </c>
      <c r="G32" s="212">
        <f>E32-F32</f>
        <v>-194</v>
      </c>
      <c r="H32" s="218">
        <f>H16+H31</f>
        <v>377</v>
      </c>
      <c r="I32" s="218">
        <f>I16+I31</f>
        <v>896</v>
      </c>
      <c r="J32" s="212">
        <f t="shared" si="3"/>
        <v>-519</v>
      </c>
    </row>
    <row r="33" spans="1:10" ht="13.5">
      <c r="A33" s="208" t="s">
        <v>120</v>
      </c>
      <c r="B33" s="202"/>
      <c r="C33" s="203"/>
      <c r="D33" s="203">
        <f>'[2]PP'!D37</f>
        <v>154797.36</v>
      </c>
      <c r="E33" s="206"/>
      <c r="F33" s="206"/>
      <c r="G33" s="212">
        <f>ROUND(D33/1000,0)</f>
        <v>155</v>
      </c>
      <c r="H33" s="212"/>
      <c r="I33" s="215"/>
      <c r="J33" s="219">
        <v>674</v>
      </c>
    </row>
    <row r="34" spans="1:10" ht="17.25" customHeight="1" thickBot="1">
      <c r="A34" s="220" t="s">
        <v>121</v>
      </c>
      <c r="B34" s="221"/>
      <c r="C34" s="222"/>
      <c r="D34" s="223">
        <f>D33+D32</f>
        <v>-38967.639999999956</v>
      </c>
      <c r="E34" s="224"/>
      <c r="F34" s="224"/>
      <c r="G34" s="225">
        <f>ROUND(D34/1000,0)</f>
        <v>-39</v>
      </c>
      <c r="H34" s="225"/>
      <c r="I34" s="226"/>
      <c r="J34" s="227">
        <f>J33+J32</f>
        <v>155</v>
      </c>
    </row>
    <row r="35" spans="1:10" ht="12.75">
      <c r="A35" s="176"/>
      <c r="B35" s="228"/>
      <c r="C35" s="228"/>
      <c r="D35" s="229"/>
      <c r="E35" s="230"/>
      <c r="F35" s="231"/>
      <c r="G35" s="232"/>
      <c r="H35" s="231"/>
      <c r="I35" s="231"/>
      <c r="J35" s="176"/>
    </row>
    <row r="36" spans="1:10" ht="12.75">
      <c r="A36" s="233"/>
      <c r="B36" s="271"/>
      <c r="C36" s="271"/>
      <c r="D36" s="272">
        <f>D34-D35</f>
        <v>-38967.639999999956</v>
      </c>
      <c r="E36" s="272"/>
      <c r="F36" s="272"/>
      <c r="G36" s="272"/>
      <c r="H36" s="272"/>
      <c r="I36" s="272"/>
      <c r="J36" s="176"/>
    </row>
    <row r="37" spans="1:10" ht="12.75">
      <c r="A37" s="234" t="s">
        <v>127</v>
      </c>
      <c r="B37" s="228"/>
      <c r="C37" s="228"/>
      <c r="D37" s="228"/>
      <c r="E37" s="271"/>
      <c r="F37" s="271"/>
      <c r="G37" s="271" t="s">
        <v>128</v>
      </c>
      <c r="H37" s="271"/>
      <c r="I37" s="235"/>
      <c r="J37" s="235"/>
    </row>
    <row r="38" spans="1:10" ht="12.75">
      <c r="A38" s="236" t="s">
        <v>122</v>
      </c>
      <c r="B38" s="228"/>
      <c r="C38" s="228"/>
      <c r="D38" s="228"/>
      <c r="E38" s="273"/>
      <c r="F38" s="273"/>
      <c r="G38" s="273"/>
      <c r="H38" s="273" t="s">
        <v>123</v>
      </c>
      <c r="I38" s="273"/>
      <c r="J38" s="273"/>
    </row>
    <row r="39" spans="1:10" ht="12.75">
      <c r="A39" s="176"/>
      <c r="B39" s="228"/>
      <c r="C39" s="228"/>
      <c r="D39" s="228"/>
      <c r="E39" s="176"/>
      <c r="F39" s="176"/>
      <c r="G39" s="237"/>
      <c r="H39" s="176"/>
      <c r="I39" s="176"/>
      <c r="J39" s="228"/>
    </row>
  </sheetData>
  <mergeCells count="19">
    <mergeCell ref="E38:G38"/>
    <mergeCell ref="H38:J38"/>
    <mergeCell ref="B36:C36"/>
    <mergeCell ref="D36:I36"/>
    <mergeCell ref="E37:F37"/>
    <mergeCell ref="G37:H37"/>
    <mergeCell ref="I5:J5"/>
    <mergeCell ref="A6:A7"/>
    <mergeCell ref="B6:D6"/>
    <mergeCell ref="E6:G6"/>
    <mergeCell ref="H6:J6"/>
    <mergeCell ref="A3:G3"/>
    <mergeCell ref="A4:G4"/>
    <mergeCell ref="C5:D5"/>
    <mergeCell ref="F5:G5"/>
    <mergeCell ref="A1:G1"/>
    <mergeCell ref="I1:J1"/>
    <mergeCell ref="A2:G2"/>
    <mergeCell ref="I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Stomana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M.Dimitrov</dc:creator>
  <cp:keywords/>
  <dc:description/>
  <cp:lastModifiedBy>M.Dimitrov</cp:lastModifiedBy>
  <cp:lastPrinted>2007-10-21T11:27:24Z</cp:lastPrinted>
  <dcterms:created xsi:type="dcterms:W3CDTF">2007-10-21T11:21:16Z</dcterms:created>
  <dcterms:modified xsi:type="dcterms:W3CDTF">2008-01-19T14:00:08Z</dcterms:modified>
  <cp:category/>
  <cp:version/>
  <cp:contentType/>
  <cp:contentStatus/>
</cp:coreProperties>
</file>